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0730" windowHeight="11760"/>
  </bookViews>
  <sheets>
    <sheet name="Sheet1" sheetId="1" r:id="rId1"/>
    <sheet name="BDI - OBRAS" sheetId="3" r:id="rId2"/>
    <sheet name="Cronograma" sheetId="4" r:id="rId3"/>
  </sheets>
  <externalReferences>
    <externalReference r:id="rId4"/>
  </externalReferences>
  <definedNames>
    <definedName name="_xlnm.Print_Area" localSheetId="1">'BDI - OBRAS'!$A$1:$J$72</definedName>
    <definedName name="_xlnm.Print_Area" localSheetId="2">Cronograma!$A$1:$J$46</definedName>
    <definedName name="_xlnm.Print_Area" localSheetId="0">Sheet1!$A$1:$W$339</definedName>
    <definedName name="codcompo">#REF!</definedName>
    <definedName name="COMPO">#REF!</definedName>
    <definedName name="COTACAO">#REF!</definedName>
    <definedName name="Excel_BuiltIn_Print_Area_1">#REF!</definedName>
    <definedName name="Excel_BuiltIn_Print_Titles_1">#REF!</definedName>
    <definedName name="INSUMO">#REF!</definedName>
    <definedName name="PRECO">#REF!</definedName>
    <definedName name="QSV">#REF!</definedName>
    <definedName name="qtdsv">#REF!</definedName>
    <definedName name="RESUMO">#REF!</definedName>
    <definedName name="SERV">#REF!</definedName>
    <definedName name="_xlnm.Print_Titles" localSheetId="2">Cronograma!$9:$10</definedName>
    <definedName name="_xlnm.Print_Titles" localSheetId="0">Sheet1!$1:$15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38" i="1"/>
  <c r="K24"/>
  <c r="N24"/>
  <c r="V24" s="1"/>
  <c r="R24"/>
  <c r="M24"/>
  <c r="U24" s="1"/>
  <c r="Q24"/>
  <c r="L24"/>
  <c r="T24" s="1"/>
  <c r="P24"/>
  <c r="S24" s="1"/>
  <c r="M88"/>
  <c r="K49"/>
  <c r="L49"/>
  <c r="M49"/>
  <c r="N49"/>
  <c r="O49" s="1"/>
  <c r="P49"/>
  <c r="Q49"/>
  <c r="R49"/>
  <c r="S49" s="1"/>
  <c r="T49"/>
  <c r="U49"/>
  <c r="V49"/>
  <c r="W49" s="1"/>
  <c r="K50"/>
  <c r="L50"/>
  <c r="M50"/>
  <c r="U50" s="1"/>
  <c r="N50"/>
  <c r="P50"/>
  <c r="Q50"/>
  <c r="R50"/>
  <c r="T50"/>
  <c r="K51"/>
  <c r="L51"/>
  <c r="T51" s="1"/>
  <c r="M51"/>
  <c r="N51"/>
  <c r="P51"/>
  <c r="Q51"/>
  <c r="R51"/>
  <c r="U51"/>
  <c r="V51"/>
  <c r="K52"/>
  <c r="L52"/>
  <c r="M52"/>
  <c r="N52"/>
  <c r="V52" s="1"/>
  <c r="P52"/>
  <c r="Q52"/>
  <c r="R52"/>
  <c r="T52"/>
  <c r="U52"/>
  <c r="K53"/>
  <c r="L53"/>
  <c r="M53"/>
  <c r="N53"/>
  <c r="O53" s="1"/>
  <c r="P53"/>
  <c r="Q53"/>
  <c r="R53"/>
  <c r="S53" s="1"/>
  <c r="T53"/>
  <c r="U53"/>
  <c r="K54"/>
  <c r="L54"/>
  <c r="T54" s="1"/>
  <c r="M54"/>
  <c r="N54"/>
  <c r="P54"/>
  <c r="Q54"/>
  <c r="R54"/>
  <c r="U54"/>
  <c r="V54"/>
  <c r="K55"/>
  <c r="L55"/>
  <c r="M55"/>
  <c r="U55" s="1"/>
  <c r="N55"/>
  <c r="V55" s="1"/>
  <c r="P55"/>
  <c r="Q55"/>
  <c r="R55"/>
  <c r="S55" s="1"/>
  <c r="T55"/>
  <c r="R48"/>
  <c r="S48" s="1"/>
  <c r="Q48"/>
  <c r="P48"/>
  <c r="N48"/>
  <c r="V48" s="1"/>
  <c r="M48"/>
  <c r="U48" s="1"/>
  <c r="L48"/>
  <c r="T48" s="1"/>
  <c r="K48"/>
  <c r="K42"/>
  <c r="L42"/>
  <c r="T42" s="1"/>
  <c r="M42"/>
  <c r="N42"/>
  <c r="P42"/>
  <c r="Q42"/>
  <c r="R42"/>
  <c r="U42"/>
  <c r="V42"/>
  <c r="K43"/>
  <c r="L43"/>
  <c r="T43" s="1"/>
  <c r="M43"/>
  <c r="U43" s="1"/>
  <c r="N43"/>
  <c r="P43"/>
  <c r="Q43"/>
  <c r="R43"/>
  <c r="S43" s="1"/>
  <c r="V43"/>
  <c r="K44"/>
  <c r="L44"/>
  <c r="M44"/>
  <c r="U44" s="1"/>
  <c r="N44"/>
  <c r="V44" s="1"/>
  <c r="P44"/>
  <c r="Q44"/>
  <c r="R44"/>
  <c r="T44"/>
  <c r="R41"/>
  <c r="Q41"/>
  <c r="P41"/>
  <c r="N41"/>
  <c r="V41" s="1"/>
  <c r="M41"/>
  <c r="U41" s="1"/>
  <c r="L41"/>
  <c r="T41" s="1"/>
  <c r="K41"/>
  <c r="R38"/>
  <c r="Q38"/>
  <c r="P38"/>
  <c r="N38"/>
  <c r="V38" s="1"/>
  <c r="M38"/>
  <c r="U38" s="1"/>
  <c r="L38"/>
  <c r="T38" s="1"/>
  <c r="K38"/>
  <c r="R36"/>
  <c r="Q36"/>
  <c r="P36"/>
  <c r="N36"/>
  <c r="V36" s="1"/>
  <c r="M36"/>
  <c r="U36" s="1"/>
  <c r="L36"/>
  <c r="T36" s="1"/>
  <c r="K36"/>
  <c r="R34"/>
  <c r="Q34"/>
  <c r="P34"/>
  <c r="N34"/>
  <c r="V34" s="1"/>
  <c r="M34"/>
  <c r="U34" s="1"/>
  <c r="L34"/>
  <c r="T34" s="1"/>
  <c r="K34"/>
  <c r="R32"/>
  <c r="S32" s="1"/>
  <c r="Q32"/>
  <c r="P32"/>
  <c r="N32"/>
  <c r="V32" s="1"/>
  <c r="M32"/>
  <c r="U32" s="1"/>
  <c r="L32"/>
  <c r="T32" s="1"/>
  <c r="K32"/>
  <c r="K28"/>
  <c r="L28"/>
  <c r="T28" s="1"/>
  <c r="M28"/>
  <c r="U28" s="1"/>
  <c r="N28"/>
  <c r="P28"/>
  <c r="Q28"/>
  <c r="R28"/>
  <c r="R27"/>
  <c r="Q27"/>
  <c r="P27"/>
  <c r="N27"/>
  <c r="V27" s="1"/>
  <c r="M27"/>
  <c r="U27" s="1"/>
  <c r="L27"/>
  <c r="T27" s="1"/>
  <c r="K27"/>
  <c r="R23"/>
  <c r="Q23"/>
  <c r="P23"/>
  <c r="N23"/>
  <c r="V23" s="1"/>
  <c r="M23"/>
  <c r="U23" s="1"/>
  <c r="L23"/>
  <c r="T23" s="1"/>
  <c r="K23"/>
  <c r="G23" s="1"/>
  <c r="R22"/>
  <c r="Q22"/>
  <c r="P22"/>
  <c r="N22"/>
  <c r="V22" s="1"/>
  <c r="M22"/>
  <c r="U22" s="1"/>
  <c r="L22"/>
  <c r="T22" s="1"/>
  <c r="K22"/>
  <c r="R21"/>
  <c r="Q21"/>
  <c r="P21"/>
  <c r="N21"/>
  <c r="V21" s="1"/>
  <c r="M21"/>
  <c r="U21" s="1"/>
  <c r="L21"/>
  <c r="T21" s="1"/>
  <c r="K21"/>
  <c r="R20"/>
  <c r="Q20"/>
  <c r="P20"/>
  <c r="N20"/>
  <c r="V20" s="1"/>
  <c r="M20"/>
  <c r="U20" s="1"/>
  <c r="L20"/>
  <c r="T20" s="1"/>
  <c r="K20"/>
  <c r="R19"/>
  <c r="Q19"/>
  <c r="P19"/>
  <c r="N19"/>
  <c r="V19" s="1"/>
  <c r="M19"/>
  <c r="U19" s="1"/>
  <c r="L19"/>
  <c r="T19" s="1"/>
  <c r="K19"/>
  <c r="R18"/>
  <c r="Q18"/>
  <c r="P18"/>
  <c r="N18"/>
  <c r="V18" s="1"/>
  <c r="M18"/>
  <c r="L18"/>
  <c r="T18" s="1"/>
  <c r="K18"/>
  <c r="R17"/>
  <c r="R25" s="1"/>
  <c r="Q17"/>
  <c r="P17"/>
  <c r="N17"/>
  <c r="M17"/>
  <c r="U17" s="1"/>
  <c r="L17"/>
  <c r="T17" s="1"/>
  <c r="K17"/>
  <c r="K89"/>
  <c r="W44" l="1"/>
  <c r="W42"/>
  <c r="W27"/>
  <c r="S38"/>
  <c r="S42"/>
  <c r="O50"/>
  <c r="Q25"/>
  <c r="O32"/>
  <c r="W34"/>
  <c r="O42"/>
  <c r="O48"/>
  <c r="V53"/>
  <c r="W53" s="1"/>
  <c r="P25"/>
  <c r="T25"/>
  <c r="W24"/>
  <c r="O24"/>
  <c r="S21"/>
  <c r="S18"/>
  <c r="S19"/>
  <c r="O28"/>
  <c r="S20"/>
  <c r="W22"/>
  <c r="S23"/>
  <c r="O23"/>
  <c r="O18"/>
  <c r="O20"/>
  <c r="S27"/>
  <c r="S28"/>
  <c r="W43"/>
  <c r="W55"/>
  <c r="O54"/>
  <c r="S50"/>
  <c r="W52"/>
  <c r="W51"/>
  <c r="O17"/>
  <c r="S22"/>
  <c r="W23"/>
  <c r="W32"/>
  <c r="S34"/>
  <c r="O38"/>
  <c r="O43"/>
  <c r="W48"/>
  <c r="O55"/>
  <c r="W54"/>
  <c r="S52"/>
  <c r="S51"/>
  <c r="S17"/>
  <c r="S36"/>
  <c r="S41"/>
  <c r="S44"/>
  <c r="O44"/>
  <c r="S54"/>
  <c r="O52"/>
  <c r="O51"/>
  <c r="V50"/>
  <c r="W50" s="1"/>
  <c r="W41"/>
  <c r="O41"/>
  <c r="W38"/>
  <c r="W36"/>
  <c r="O36"/>
  <c r="O34"/>
  <c r="V28"/>
  <c r="W28" s="1"/>
  <c r="O27"/>
  <c r="W19"/>
  <c r="W20"/>
  <c r="W21"/>
  <c r="U18"/>
  <c r="W18" s="1"/>
  <c r="O19"/>
  <c r="O22"/>
  <c r="O21"/>
  <c r="V17"/>
  <c r="W17" s="1"/>
  <c r="L89"/>
  <c r="T89" s="1"/>
  <c r="M89"/>
  <c r="U89" s="1"/>
  <c r="N89"/>
  <c r="P89"/>
  <c r="Q89"/>
  <c r="R89"/>
  <c r="K90"/>
  <c r="G90" s="1"/>
  <c r="L90"/>
  <c r="T90" s="1"/>
  <c r="M90"/>
  <c r="U90" s="1"/>
  <c r="N90"/>
  <c r="V90" s="1"/>
  <c r="P90"/>
  <c r="Q90"/>
  <c r="R90"/>
  <c r="N88"/>
  <c r="L88"/>
  <c r="K88"/>
  <c r="F88"/>
  <c r="R88" s="1"/>
  <c r="K97"/>
  <c r="V25" l="1"/>
  <c r="U25"/>
  <c r="S25"/>
  <c r="W25"/>
  <c r="O90"/>
  <c r="T88"/>
  <c r="Q88"/>
  <c r="P88"/>
  <c r="V88"/>
  <c r="S90"/>
  <c r="U88"/>
  <c r="S89"/>
  <c r="O89"/>
  <c r="W90"/>
  <c r="V89"/>
  <c r="W89" s="1"/>
  <c r="O88"/>
  <c r="S88" l="1"/>
  <c r="W88"/>
  <c r="F10" i="4"/>
  <c r="G10" s="1"/>
  <c r="H10" s="1"/>
  <c r="I10" s="1"/>
  <c r="J10" s="1"/>
  <c r="D304" i="1"/>
  <c r="D305"/>
  <c r="D303"/>
  <c r="D306"/>
  <c r="B21" i="4" s="1"/>
  <c r="D307" i="1"/>
  <c r="D308"/>
  <c r="D309"/>
  <c r="D310"/>
  <c r="D311"/>
  <c r="D312"/>
  <c r="D313"/>
  <c r="D314"/>
  <c r="D301"/>
  <c r="D302"/>
  <c r="R298"/>
  <c r="Q298"/>
  <c r="P298"/>
  <c r="N298"/>
  <c r="V298" s="1"/>
  <c r="M298"/>
  <c r="U298" s="1"/>
  <c r="L298"/>
  <c r="T298" s="1"/>
  <c r="R297"/>
  <c r="Q297"/>
  <c r="P297"/>
  <c r="N297"/>
  <c r="V297" s="1"/>
  <c r="M297"/>
  <c r="U297" s="1"/>
  <c r="L297"/>
  <c r="T297" s="1"/>
  <c r="R296"/>
  <c r="Q296"/>
  <c r="P296"/>
  <c r="N296"/>
  <c r="V296" s="1"/>
  <c r="M296"/>
  <c r="U296" s="1"/>
  <c r="L296"/>
  <c r="T296" s="1"/>
  <c r="R295"/>
  <c r="Q295"/>
  <c r="P295"/>
  <c r="N295"/>
  <c r="V295" s="1"/>
  <c r="M295"/>
  <c r="U295" s="1"/>
  <c r="L295"/>
  <c r="T295" s="1"/>
  <c r="R294"/>
  <c r="Q294"/>
  <c r="P294"/>
  <c r="N294"/>
  <c r="V294" s="1"/>
  <c r="M294"/>
  <c r="U294" s="1"/>
  <c r="L294"/>
  <c r="T294" s="1"/>
  <c r="R293"/>
  <c r="Q293"/>
  <c r="P293"/>
  <c r="N293"/>
  <c r="V293" s="1"/>
  <c r="M293"/>
  <c r="U293" s="1"/>
  <c r="L293"/>
  <c r="T293" s="1"/>
  <c r="R290"/>
  <c r="Q290"/>
  <c r="P290"/>
  <c r="N290"/>
  <c r="V290" s="1"/>
  <c r="M290"/>
  <c r="U290" s="1"/>
  <c r="L290"/>
  <c r="T290" s="1"/>
  <c r="R289"/>
  <c r="Q289"/>
  <c r="P289"/>
  <c r="N289"/>
  <c r="V289" s="1"/>
  <c r="M289"/>
  <c r="U289" s="1"/>
  <c r="L289"/>
  <c r="T289" s="1"/>
  <c r="R288"/>
  <c r="Q288"/>
  <c r="P288"/>
  <c r="N288"/>
  <c r="V288" s="1"/>
  <c r="M288"/>
  <c r="U288" s="1"/>
  <c r="L288"/>
  <c r="T288" s="1"/>
  <c r="R287"/>
  <c r="Q287"/>
  <c r="P287"/>
  <c r="N287"/>
  <c r="V287" s="1"/>
  <c r="M287"/>
  <c r="U287" s="1"/>
  <c r="L287"/>
  <c r="T287" s="1"/>
  <c r="R286"/>
  <c r="Q286"/>
  <c r="P286"/>
  <c r="N286"/>
  <c r="V286" s="1"/>
  <c r="M286"/>
  <c r="U286" s="1"/>
  <c r="L286"/>
  <c r="T286" s="1"/>
  <c r="R285"/>
  <c r="Q285"/>
  <c r="P285"/>
  <c r="N285"/>
  <c r="V285" s="1"/>
  <c r="M285"/>
  <c r="U285" s="1"/>
  <c r="L285"/>
  <c r="T285" s="1"/>
  <c r="R284"/>
  <c r="Q284"/>
  <c r="P284"/>
  <c r="N284"/>
  <c r="V284" s="1"/>
  <c r="M284"/>
  <c r="U284" s="1"/>
  <c r="L284"/>
  <c r="T284" s="1"/>
  <c r="R283"/>
  <c r="Q283"/>
  <c r="P283"/>
  <c r="N283"/>
  <c r="V283" s="1"/>
  <c r="M283"/>
  <c r="U283" s="1"/>
  <c r="L283"/>
  <c r="T283" s="1"/>
  <c r="R282"/>
  <c r="Q282"/>
  <c r="P282"/>
  <c r="N282"/>
  <c r="V282" s="1"/>
  <c r="M282"/>
  <c r="U282" s="1"/>
  <c r="L282"/>
  <c r="T282" s="1"/>
  <c r="R281"/>
  <c r="Q281"/>
  <c r="P281"/>
  <c r="N281"/>
  <c r="V281" s="1"/>
  <c r="M281"/>
  <c r="U281" s="1"/>
  <c r="L281"/>
  <c r="T281" s="1"/>
  <c r="R280"/>
  <c r="Q280"/>
  <c r="P280"/>
  <c r="N280"/>
  <c r="V280" s="1"/>
  <c r="M280"/>
  <c r="U280" s="1"/>
  <c r="L280"/>
  <c r="T280" s="1"/>
  <c r="R279"/>
  <c r="Q279"/>
  <c r="P279"/>
  <c r="N279"/>
  <c r="V279" s="1"/>
  <c r="M279"/>
  <c r="U279" s="1"/>
  <c r="L279"/>
  <c r="T279" s="1"/>
  <c r="R278"/>
  <c r="Q278"/>
  <c r="P278"/>
  <c r="N278"/>
  <c r="V278" s="1"/>
  <c r="M278"/>
  <c r="U278" s="1"/>
  <c r="L278"/>
  <c r="T278" s="1"/>
  <c r="R277"/>
  <c r="Q277"/>
  <c r="P277"/>
  <c r="N277"/>
  <c r="V277" s="1"/>
  <c r="M277"/>
  <c r="U277" s="1"/>
  <c r="L277"/>
  <c r="T277" s="1"/>
  <c r="R276"/>
  <c r="Q276"/>
  <c r="P276"/>
  <c r="N276"/>
  <c r="V276" s="1"/>
  <c r="M276"/>
  <c r="U276" s="1"/>
  <c r="L276"/>
  <c r="T276" s="1"/>
  <c r="R275"/>
  <c r="Q275"/>
  <c r="P275"/>
  <c r="N275"/>
  <c r="V275" s="1"/>
  <c r="M275"/>
  <c r="U275" s="1"/>
  <c r="L275"/>
  <c r="T275" s="1"/>
  <c r="R274"/>
  <c r="Q274"/>
  <c r="P274"/>
  <c r="N274"/>
  <c r="V274" s="1"/>
  <c r="M274"/>
  <c r="U274" s="1"/>
  <c r="L274"/>
  <c r="T274" s="1"/>
  <c r="R273"/>
  <c r="Q273"/>
  <c r="P273"/>
  <c r="N273"/>
  <c r="M273"/>
  <c r="U273" s="1"/>
  <c r="L273"/>
  <c r="T273" s="1"/>
  <c r="R272"/>
  <c r="Q272"/>
  <c r="P272"/>
  <c r="N272"/>
  <c r="M272"/>
  <c r="U272" s="1"/>
  <c r="L272"/>
  <c r="T272" s="1"/>
  <c r="R269"/>
  <c r="R270" s="1"/>
  <c r="Q269"/>
  <c r="Q270" s="1"/>
  <c r="P269"/>
  <c r="P270" s="1"/>
  <c r="N269"/>
  <c r="M269"/>
  <c r="U269" s="1"/>
  <c r="U270" s="1"/>
  <c r="L269"/>
  <c r="T269" s="1"/>
  <c r="T270" s="1"/>
  <c r="R266"/>
  <c r="Q266"/>
  <c r="P266"/>
  <c r="N266"/>
  <c r="M266"/>
  <c r="U266" s="1"/>
  <c r="L266"/>
  <c r="T266" s="1"/>
  <c r="R265"/>
  <c r="Q265"/>
  <c r="P265"/>
  <c r="N265"/>
  <c r="M265"/>
  <c r="U265" s="1"/>
  <c r="L265"/>
  <c r="T265" s="1"/>
  <c r="R264"/>
  <c r="Q264"/>
  <c r="P264"/>
  <c r="N264"/>
  <c r="M264"/>
  <c r="U264" s="1"/>
  <c r="L264"/>
  <c r="T264" s="1"/>
  <c r="R263"/>
  <c r="Q263"/>
  <c r="P263"/>
  <c r="N263"/>
  <c r="M263"/>
  <c r="U263" s="1"/>
  <c r="L263"/>
  <c r="T263" s="1"/>
  <c r="R261"/>
  <c r="Q261"/>
  <c r="P261"/>
  <c r="N261"/>
  <c r="M261"/>
  <c r="U261" s="1"/>
  <c r="L261"/>
  <c r="T261" s="1"/>
  <c r="R260"/>
  <c r="Q260"/>
  <c r="P260"/>
  <c r="N260"/>
  <c r="M260"/>
  <c r="U260" s="1"/>
  <c r="L260"/>
  <c r="T260" s="1"/>
  <c r="R259"/>
  <c r="Q259"/>
  <c r="P259"/>
  <c r="N259"/>
  <c r="M259"/>
  <c r="U259" s="1"/>
  <c r="L259"/>
  <c r="T259" s="1"/>
  <c r="R258"/>
  <c r="Q258"/>
  <c r="P258"/>
  <c r="N258"/>
  <c r="M258"/>
  <c r="U258" s="1"/>
  <c r="L258"/>
  <c r="T258" s="1"/>
  <c r="R257"/>
  <c r="Q257"/>
  <c r="P257"/>
  <c r="N257"/>
  <c r="M257"/>
  <c r="U257" s="1"/>
  <c r="L257"/>
  <c r="T257" s="1"/>
  <c r="R256"/>
  <c r="Q256"/>
  <c r="P256"/>
  <c r="N256"/>
  <c r="V256" s="1"/>
  <c r="M256"/>
  <c r="U256" s="1"/>
  <c r="L256"/>
  <c r="T256" s="1"/>
  <c r="R255"/>
  <c r="Q255"/>
  <c r="P255"/>
  <c r="N255"/>
  <c r="V255" s="1"/>
  <c r="M255"/>
  <c r="U255" s="1"/>
  <c r="L255"/>
  <c r="T255" s="1"/>
  <c r="R254"/>
  <c r="Q254"/>
  <c r="P254"/>
  <c r="N254"/>
  <c r="M254"/>
  <c r="U254" s="1"/>
  <c r="L254"/>
  <c r="T254" s="1"/>
  <c r="R253"/>
  <c r="Q253"/>
  <c r="P253"/>
  <c r="N253"/>
  <c r="M253"/>
  <c r="U253" s="1"/>
  <c r="L253"/>
  <c r="T253" s="1"/>
  <c r="R252"/>
  <c r="Q252"/>
  <c r="P252"/>
  <c r="N252"/>
  <c r="V252" s="1"/>
  <c r="M252"/>
  <c r="U252" s="1"/>
  <c r="L252"/>
  <c r="T252" s="1"/>
  <c r="R251"/>
  <c r="Q251"/>
  <c r="P251"/>
  <c r="N251"/>
  <c r="V251" s="1"/>
  <c r="M251"/>
  <c r="U251" s="1"/>
  <c r="L251"/>
  <c r="T251" s="1"/>
  <c r="R250"/>
  <c r="Q250"/>
  <c r="P250"/>
  <c r="N250"/>
  <c r="M250"/>
  <c r="U250" s="1"/>
  <c r="L250"/>
  <c r="T250" s="1"/>
  <c r="R249"/>
  <c r="Q249"/>
  <c r="P249"/>
  <c r="N249"/>
  <c r="M249"/>
  <c r="U249" s="1"/>
  <c r="L249"/>
  <c r="T249" s="1"/>
  <c r="R248"/>
  <c r="Q248"/>
  <c r="P248"/>
  <c r="N248"/>
  <c r="V248" s="1"/>
  <c r="M248"/>
  <c r="U248" s="1"/>
  <c r="L248"/>
  <c r="T248" s="1"/>
  <c r="R247"/>
  <c r="Q247"/>
  <c r="P247"/>
  <c r="N247"/>
  <c r="V247" s="1"/>
  <c r="M247"/>
  <c r="U247" s="1"/>
  <c r="L247"/>
  <c r="T247" s="1"/>
  <c r="R245"/>
  <c r="Q245"/>
  <c r="P245"/>
  <c r="N245"/>
  <c r="M245"/>
  <c r="U245" s="1"/>
  <c r="L245"/>
  <c r="T245" s="1"/>
  <c r="R244"/>
  <c r="Q244"/>
  <c r="P244"/>
  <c r="N244"/>
  <c r="V244" s="1"/>
  <c r="M244"/>
  <c r="U244" s="1"/>
  <c r="L244"/>
  <c r="T244" s="1"/>
  <c r="R243"/>
  <c r="Q243"/>
  <c r="P243"/>
  <c r="N243"/>
  <c r="V243" s="1"/>
  <c r="M243"/>
  <c r="U243" s="1"/>
  <c r="L243"/>
  <c r="T243" s="1"/>
  <c r="R242"/>
  <c r="Q242"/>
  <c r="P242"/>
  <c r="N242"/>
  <c r="M242"/>
  <c r="U242" s="1"/>
  <c r="L242"/>
  <c r="T242" s="1"/>
  <c r="R241"/>
  <c r="Q241"/>
  <c r="P241"/>
  <c r="N241"/>
  <c r="M241"/>
  <c r="U241" s="1"/>
  <c r="L241"/>
  <c r="T241" s="1"/>
  <c r="R240"/>
  <c r="Q240"/>
  <c r="P240"/>
  <c r="N240"/>
  <c r="V240" s="1"/>
  <c r="M240"/>
  <c r="U240" s="1"/>
  <c r="L240"/>
  <c r="T240" s="1"/>
  <c r="R239"/>
  <c r="Q239"/>
  <c r="P239"/>
  <c r="N239"/>
  <c r="V239" s="1"/>
  <c r="M239"/>
  <c r="U239" s="1"/>
  <c r="L239"/>
  <c r="T239" s="1"/>
  <c r="R238"/>
  <c r="Q238"/>
  <c r="P238"/>
  <c r="N238"/>
  <c r="M238"/>
  <c r="U238" s="1"/>
  <c r="L238"/>
  <c r="T238" s="1"/>
  <c r="R237"/>
  <c r="Q237"/>
  <c r="P237"/>
  <c r="N237"/>
  <c r="M237"/>
  <c r="U237" s="1"/>
  <c r="L237"/>
  <c r="T237" s="1"/>
  <c r="R235"/>
  <c r="Q235"/>
  <c r="P235"/>
  <c r="N235"/>
  <c r="V235" s="1"/>
  <c r="M235"/>
  <c r="U235" s="1"/>
  <c r="L235"/>
  <c r="T235" s="1"/>
  <c r="R234"/>
  <c r="Q234"/>
  <c r="P234"/>
  <c r="N234"/>
  <c r="M234"/>
  <c r="U234" s="1"/>
  <c r="L234"/>
  <c r="T234" s="1"/>
  <c r="R233"/>
  <c r="Q233"/>
  <c r="P233"/>
  <c r="N233"/>
  <c r="M233"/>
  <c r="U233" s="1"/>
  <c r="L233"/>
  <c r="T233" s="1"/>
  <c r="R232"/>
  <c r="Q232"/>
  <c r="P232"/>
  <c r="N232"/>
  <c r="V232" s="1"/>
  <c r="M232"/>
  <c r="U232" s="1"/>
  <c r="L232"/>
  <c r="T232" s="1"/>
  <c r="R231"/>
  <c r="Q231"/>
  <c r="P231"/>
  <c r="N231"/>
  <c r="V231" s="1"/>
  <c r="M231"/>
  <c r="U231" s="1"/>
  <c r="L231"/>
  <c r="T231" s="1"/>
  <c r="R230"/>
  <c r="Q230"/>
  <c r="P230"/>
  <c r="N230"/>
  <c r="M230"/>
  <c r="U230" s="1"/>
  <c r="L230"/>
  <c r="T230" s="1"/>
  <c r="R229"/>
  <c r="Q229"/>
  <c r="P229"/>
  <c r="N229"/>
  <c r="M229"/>
  <c r="U229" s="1"/>
  <c r="L229"/>
  <c r="T229" s="1"/>
  <c r="R228"/>
  <c r="Q228"/>
  <c r="P228"/>
  <c r="N228"/>
  <c r="V228" s="1"/>
  <c r="M228"/>
  <c r="U228" s="1"/>
  <c r="L228"/>
  <c r="T228" s="1"/>
  <c r="R227"/>
  <c r="Q227"/>
  <c r="P227"/>
  <c r="N227"/>
  <c r="V227" s="1"/>
  <c r="M227"/>
  <c r="U227" s="1"/>
  <c r="L227"/>
  <c r="T227" s="1"/>
  <c r="R226"/>
  <c r="Q226"/>
  <c r="P226"/>
  <c r="N226"/>
  <c r="M226"/>
  <c r="U226" s="1"/>
  <c r="L226"/>
  <c r="T226" s="1"/>
  <c r="R224"/>
  <c r="Q224"/>
  <c r="P224"/>
  <c r="N224"/>
  <c r="V224" s="1"/>
  <c r="M224"/>
  <c r="U224" s="1"/>
  <c r="L224"/>
  <c r="T224" s="1"/>
  <c r="R223"/>
  <c r="Q223"/>
  <c r="P223"/>
  <c r="N223"/>
  <c r="V223" s="1"/>
  <c r="M223"/>
  <c r="U223" s="1"/>
  <c r="L223"/>
  <c r="T223" s="1"/>
  <c r="R222"/>
  <c r="Q222"/>
  <c r="P222"/>
  <c r="N222"/>
  <c r="M222"/>
  <c r="U222" s="1"/>
  <c r="L222"/>
  <c r="T222" s="1"/>
  <c r="R221"/>
  <c r="Q221"/>
  <c r="P221"/>
  <c r="N221"/>
  <c r="M221"/>
  <c r="U221" s="1"/>
  <c r="L221"/>
  <c r="T221" s="1"/>
  <c r="R220"/>
  <c r="Q220"/>
  <c r="P220"/>
  <c r="N220"/>
  <c r="V220" s="1"/>
  <c r="M220"/>
  <c r="U220" s="1"/>
  <c r="L220"/>
  <c r="T220" s="1"/>
  <c r="R219"/>
  <c r="Q219"/>
  <c r="P219"/>
  <c r="N219"/>
  <c r="V219" s="1"/>
  <c r="M219"/>
  <c r="U219" s="1"/>
  <c r="L219"/>
  <c r="T219" s="1"/>
  <c r="R218"/>
  <c r="Q218"/>
  <c r="P218"/>
  <c r="N218"/>
  <c r="M218"/>
  <c r="U218" s="1"/>
  <c r="L218"/>
  <c r="T218" s="1"/>
  <c r="R217"/>
  <c r="Q217"/>
  <c r="P217"/>
  <c r="N217"/>
  <c r="M217"/>
  <c r="U217" s="1"/>
  <c r="L217"/>
  <c r="T217" s="1"/>
  <c r="R216"/>
  <c r="Q216"/>
  <c r="P216"/>
  <c r="N216"/>
  <c r="V216" s="1"/>
  <c r="M216"/>
  <c r="U216" s="1"/>
  <c r="L216"/>
  <c r="T216" s="1"/>
  <c r="R215"/>
  <c r="Q215"/>
  <c r="P215"/>
  <c r="N215"/>
  <c r="V215" s="1"/>
  <c r="M215"/>
  <c r="U215" s="1"/>
  <c r="L215"/>
  <c r="T215" s="1"/>
  <c r="R214"/>
  <c r="Q214"/>
  <c r="P214"/>
  <c r="N214"/>
  <c r="M214"/>
  <c r="U214" s="1"/>
  <c r="L214"/>
  <c r="T214" s="1"/>
  <c r="R213"/>
  <c r="Q213"/>
  <c r="P213"/>
  <c r="N213"/>
  <c r="M213"/>
  <c r="U213" s="1"/>
  <c r="L213"/>
  <c r="T213" s="1"/>
  <c r="R212"/>
  <c r="Q212"/>
  <c r="P212"/>
  <c r="N212"/>
  <c r="V212" s="1"/>
  <c r="M212"/>
  <c r="U212" s="1"/>
  <c r="L212"/>
  <c r="T212" s="1"/>
  <c r="R211"/>
  <c r="Q211"/>
  <c r="P211"/>
  <c r="N211"/>
  <c r="V211" s="1"/>
  <c r="M211"/>
  <c r="U211" s="1"/>
  <c r="L211"/>
  <c r="T211" s="1"/>
  <c r="R210"/>
  <c r="Q210"/>
  <c r="P210"/>
  <c r="N210"/>
  <c r="V210" s="1"/>
  <c r="M210"/>
  <c r="U210" s="1"/>
  <c r="L210"/>
  <c r="T210" s="1"/>
  <c r="R209"/>
  <c r="Q209"/>
  <c r="P209"/>
  <c r="N209"/>
  <c r="V209" s="1"/>
  <c r="M209"/>
  <c r="U209" s="1"/>
  <c r="L209"/>
  <c r="T209" s="1"/>
  <c r="R208"/>
  <c r="Q208"/>
  <c r="P208"/>
  <c r="N208"/>
  <c r="V208" s="1"/>
  <c r="M208"/>
  <c r="U208" s="1"/>
  <c r="L208"/>
  <c r="T208" s="1"/>
  <c r="R207"/>
  <c r="Q207"/>
  <c r="P207"/>
  <c r="N207"/>
  <c r="V207" s="1"/>
  <c r="M207"/>
  <c r="U207" s="1"/>
  <c r="L207"/>
  <c r="T207" s="1"/>
  <c r="R206"/>
  <c r="Q206"/>
  <c r="P206"/>
  <c r="N206"/>
  <c r="V206" s="1"/>
  <c r="M206"/>
  <c r="U206" s="1"/>
  <c r="L206"/>
  <c r="T206" s="1"/>
  <c r="R205"/>
  <c r="Q205"/>
  <c r="P205"/>
  <c r="N205"/>
  <c r="V205" s="1"/>
  <c r="M205"/>
  <c r="U205" s="1"/>
  <c r="L205"/>
  <c r="T205" s="1"/>
  <c r="R204"/>
  <c r="Q204"/>
  <c r="P204"/>
  <c r="N204"/>
  <c r="V204" s="1"/>
  <c r="M204"/>
  <c r="U204" s="1"/>
  <c r="L204"/>
  <c r="T204" s="1"/>
  <c r="R203"/>
  <c r="Q203"/>
  <c r="P203"/>
  <c r="N203"/>
  <c r="V203" s="1"/>
  <c r="M203"/>
  <c r="U203" s="1"/>
  <c r="L203"/>
  <c r="T203" s="1"/>
  <c r="R202"/>
  <c r="Q202"/>
  <c r="P202"/>
  <c r="N202"/>
  <c r="V202" s="1"/>
  <c r="M202"/>
  <c r="U202" s="1"/>
  <c r="L202"/>
  <c r="T202" s="1"/>
  <c r="R201"/>
  <c r="Q201"/>
  <c r="P201"/>
  <c r="N201"/>
  <c r="V201" s="1"/>
  <c r="M201"/>
  <c r="U201" s="1"/>
  <c r="L201"/>
  <c r="T201" s="1"/>
  <c r="R200"/>
  <c r="Q200"/>
  <c r="P200"/>
  <c r="N200"/>
  <c r="V200" s="1"/>
  <c r="M200"/>
  <c r="U200" s="1"/>
  <c r="L200"/>
  <c r="T200" s="1"/>
  <c r="R198"/>
  <c r="Q198"/>
  <c r="P198"/>
  <c r="N198"/>
  <c r="V198" s="1"/>
  <c r="M198"/>
  <c r="U198" s="1"/>
  <c r="L198"/>
  <c r="R197"/>
  <c r="Q197"/>
  <c r="P197"/>
  <c r="N197"/>
  <c r="V197" s="1"/>
  <c r="M197"/>
  <c r="U197" s="1"/>
  <c r="L197"/>
  <c r="R196"/>
  <c r="Q196"/>
  <c r="P196"/>
  <c r="N196"/>
  <c r="V196" s="1"/>
  <c r="M196"/>
  <c r="U196" s="1"/>
  <c r="L196"/>
  <c r="T196" s="1"/>
  <c r="R195"/>
  <c r="Q195"/>
  <c r="P195"/>
  <c r="N195"/>
  <c r="V195" s="1"/>
  <c r="M195"/>
  <c r="U195" s="1"/>
  <c r="L195"/>
  <c r="R194"/>
  <c r="Q194"/>
  <c r="P194"/>
  <c r="N194"/>
  <c r="V194" s="1"/>
  <c r="M194"/>
  <c r="U194" s="1"/>
  <c r="L194"/>
  <c r="R193"/>
  <c r="Q193"/>
  <c r="P193"/>
  <c r="N193"/>
  <c r="V193" s="1"/>
  <c r="M193"/>
  <c r="U193" s="1"/>
  <c r="L193"/>
  <c r="T193" s="1"/>
  <c r="R192"/>
  <c r="Q192"/>
  <c r="P192"/>
  <c r="N192"/>
  <c r="V192" s="1"/>
  <c r="M192"/>
  <c r="U192" s="1"/>
  <c r="L192"/>
  <c r="T192" s="1"/>
  <c r="R190"/>
  <c r="Q190"/>
  <c r="P190"/>
  <c r="N190"/>
  <c r="V190" s="1"/>
  <c r="M190"/>
  <c r="U190" s="1"/>
  <c r="L190"/>
  <c r="R189"/>
  <c r="Q189"/>
  <c r="P189"/>
  <c r="N189"/>
  <c r="V189" s="1"/>
  <c r="M189"/>
  <c r="U189" s="1"/>
  <c r="L189"/>
  <c r="R188"/>
  <c r="Q188"/>
  <c r="P188"/>
  <c r="N188"/>
  <c r="V188" s="1"/>
  <c r="M188"/>
  <c r="U188" s="1"/>
  <c r="L188"/>
  <c r="T188" s="1"/>
  <c r="R187"/>
  <c r="Q187"/>
  <c r="P187"/>
  <c r="N187"/>
  <c r="V187" s="1"/>
  <c r="M187"/>
  <c r="U187" s="1"/>
  <c r="L187"/>
  <c r="R186"/>
  <c r="Q186"/>
  <c r="P186"/>
  <c r="N186"/>
  <c r="V186" s="1"/>
  <c r="M186"/>
  <c r="U186" s="1"/>
  <c r="L186"/>
  <c r="R185"/>
  <c r="Q185"/>
  <c r="P185"/>
  <c r="N185"/>
  <c r="V185" s="1"/>
  <c r="M185"/>
  <c r="U185" s="1"/>
  <c r="L185"/>
  <c r="T185" s="1"/>
  <c r="R184"/>
  <c r="Q184"/>
  <c r="P184"/>
  <c r="N184"/>
  <c r="V184" s="1"/>
  <c r="M184"/>
  <c r="U184" s="1"/>
  <c r="L184"/>
  <c r="T184" s="1"/>
  <c r="R183"/>
  <c r="Q183"/>
  <c r="P183"/>
  <c r="N183"/>
  <c r="V183" s="1"/>
  <c r="M183"/>
  <c r="U183" s="1"/>
  <c r="L183"/>
  <c r="R182"/>
  <c r="Q182"/>
  <c r="P182"/>
  <c r="N182"/>
  <c r="V182" s="1"/>
  <c r="M182"/>
  <c r="U182" s="1"/>
  <c r="L182"/>
  <c r="R180"/>
  <c r="Q180"/>
  <c r="P180"/>
  <c r="N180"/>
  <c r="V180" s="1"/>
  <c r="M180"/>
  <c r="U180" s="1"/>
  <c r="L180"/>
  <c r="T180" s="1"/>
  <c r="R179"/>
  <c r="Q179"/>
  <c r="P179"/>
  <c r="N179"/>
  <c r="V179" s="1"/>
  <c r="M179"/>
  <c r="U179" s="1"/>
  <c r="L179"/>
  <c r="R178"/>
  <c r="Q178"/>
  <c r="P178"/>
  <c r="N178"/>
  <c r="V178" s="1"/>
  <c r="M178"/>
  <c r="U178" s="1"/>
  <c r="L178"/>
  <c r="R177"/>
  <c r="Q177"/>
  <c r="P177"/>
  <c r="N177"/>
  <c r="V177" s="1"/>
  <c r="M177"/>
  <c r="U177" s="1"/>
  <c r="L177"/>
  <c r="T177" s="1"/>
  <c r="R175"/>
  <c r="Q175"/>
  <c r="P175"/>
  <c r="N175"/>
  <c r="V175" s="1"/>
  <c r="M175"/>
  <c r="U175" s="1"/>
  <c r="L175"/>
  <c r="R174"/>
  <c r="Q174"/>
  <c r="P174"/>
  <c r="N174"/>
  <c r="V174" s="1"/>
  <c r="M174"/>
  <c r="U174" s="1"/>
  <c r="L174"/>
  <c r="R173"/>
  <c r="Q173"/>
  <c r="P173"/>
  <c r="N173"/>
  <c r="V173" s="1"/>
  <c r="M173"/>
  <c r="U173" s="1"/>
  <c r="L173"/>
  <c r="T173" s="1"/>
  <c r="R172"/>
  <c r="Q172"/>
  <c r="P172"/>
  <c r="N172"/>
  <c r="V172" s="1"/>
  <c r="M172"/>
  <c r="U172" s="1"/>
  <c r="L172"/>
  <c r="R171"/>
  <c r="Q171"/>
  <c r="P171"/>
  <c r="N171"/>
  <c r="V171" s="1"/>
  <c r="M171"/>
  <c r="U171" s="1"/>
  <c r="L171"/>
  <c r="R170"/>
  <c r="Q170"/>
  <c r="P170"/>
  <c r="N170"/>
  <c r="V170" s="1"/>
  <c r="M170"/>
  <c r="U170" s="1"/>
  <c r="L170"/>
  <c r="R169"/>
  <c r="Q169"/>
  <c r="P169"/>
  <c r="N169"/>
  <c r="V169" s="1"/>
  <c r="M169"/>
  <c r="U169" s="1"/>
  <c r="L169"/>
  <c r="T169" s="1"/>
  <c r="R168"/>
  <c r="Q168"/>
  <c r="P168"/>
  <c r="N168"/>
  <c r="V168" s="1"/>
  <c r="M168"/>
  <c r="U168" s="1"/>
  <c r="L168"/>
  <c r="T168" s="1"/>
  <c r="R166"/>
  <c r="Q166"/>
  <c r="P166"/>
  <c r="N166"/>
  <c r="V166" s="1"/>
  <c r="M166"/>
  <c r="U166" s="1"/>
  <c r="L166"/>
  <c r="T166" s="1"/>
  <c r="R165"/>
  <c r="Q165"/>
  <c r="P165"/>
  <c r="N165"/>
  <c r="V165" s="1"/>
  <c r="M165"/>
  <c r="U165" s="1"/>
  <c r="L165"/>
  <c r="T165" s="1"/>
  <c r="R164"/>
  <c r="Q164"/>
  <c r="P164"/>
  <c r="N164"/>
  <c r="V164" s="1"/>
  <c r="M164"/>
  <c r="U164" s="1"/>
  <c r="L164"/>
  <c r="T164" s="1"/>
  <c r="R163"/>
  <c r="Q163"/>
  <c r="P163"/>
  <c r="N163"/>
  <c r="V163" s="1"/>
  <c r="M163"/>
  <c r="U163" s="1"/>
  <c r="L163"/>
  <c r="T163" s="1"/>
  <c r="R162"/>
  <c r="Q162"/>
  <c r="P162"/>
  <c r="N162"/>
  <c r="V162" s="1"/>
  <c r="M162"/>
  <c r="U162" s="1"/>
  <c r="L162"/>
  <c r="T162" s="1"/>
  <c r="R161"/>
  <c r="Q161"/>
  <c r="P161"/>
  <c r="N161"/>
  <c r="V161" s="1"/>
  <c r="M161"/>
  <c r="U161" s="1"/>
  <c r="L161"/>
  <c r="T161" s="1"/>
  <c r="R160"/>
  <c r="Q160"/>
  <c r="P160"/>
  <c r="N160"/>
  <c r="V160" s="1"/>
  <c r="M160"/>
  <c r="U160" s="1"/>
  <c r="L160"/>
  <c r="T160" s="1"/>
  <c r="R159"/>
  <c r="Q159"/>
  <c r="P159"/>
  <c r="N159"/>
  <c r="V159" s="1"/>
  <c r="M159"/>
  <c r="U159" s="1"/>
  <c r="L159"/>
  <c r="T159" s="1"/>
  <c r="R158"/>
  <c r="Q158"/>
  <c r="P158"/>
  <c r="N158"/>
  <c r="V158" s="1"/>
  <c r="M158"/>
  <c r="U158" s="1"/>
  <c r="L158"/>
  <c r="T158" s="1"/>
  <c r="R157"/>
  <c r="Q157"/>
  <c r="P157"/>
  <c r="N157"/>
  <c r="V157" s="1"/>
  <c r="M157"/>
  <c r="U157" s="1"/>
  <c r="L157"/>
  <c r="T157" s="1"/>
  <c r="R156"/>
  <c r="Q156"/>
  <c r="P156"/>
  <c r="N156"/>
  <c r="V156" s="1"/>
  <c r="M156"/>
  <c r="U156" s="1"/>
  <c r="L156"/>
  <c r="T156" s="1"/>
  <c r="R154"/>
  <c r="Q154"/>
  <c r="P154"/>
  <c r="N154"/>
  <c r="V154" s="1"/>
  <c r="M154"/>
  <c r="U154" s="1"/>
  <c r="L154"/>
  <c r="T154" s="1"/>
  <c r="R153"/>
  <c r="Q153"/>
  <c r="P153"/>
  <c r="N153"/>
  <c r="V153" s="1"/>
  <c r="M153"/>
  <c r="U153" s="1"/>
  <c r="L153"/>
  <c r="T153" s="1"/>
  <c r="R152"/>
  <c r="Q152"/>
  <c r="P152"/>
  <c r="N152"/>
  <c r="V152" s="1"/>
  <c r="M152"/>
  <c r="U152" s="1"/>
  <c r="L152"/>
  <c r="T152" s="1"/>
  <c r="R151"/>
  <c r="Q151"/>
  <c r="P151"/>
  <c r="N151"/>
  <c r="V151" s="1"/>
  <c r="M151"/>
  <c r="U151" s="1"/>
  <c r="L151"/>
  <c r="T151" s="1"/>
  <c r="R150"/>
  <c r="Q150"/>
  <c r="P150"/>
  <c r="N150"/>
  <c r="V150" s="1"/>
  <c r="M150"/>
  <c r="U150" s="1"/>
  <c r="L150"/>
  <c r="T150" s="1"/>
  <c r="R149"/>
  <c r="Q149"/>
  <c r="P149"/>
  <c r="N149"/>
  <c r="V149" s="1"/>
  <c r="M149"/>
  <c r="U149" s="1"/>
  <c r="L149"/>
  <c r="T149" s="1"/>
  <c r="R148"/>
  <c r="Q148"/>
  <c r="P148"/>
  <c r="N148"/>
  <c r="V148" s="1"/>
  <c r="M148"/>
  <c r="U148" s="1"/>
  <c r="L148"/>
  <c r="T148" s="1"/>
  <c r="R147"/>
  <c r="Q147"/>
  <c r="P147"/>
  <c r="N147"/>
  <c r="V147" s="1"/>
  <c r="M147"/>
  <c r="U147" s="1"/>
  <c r="L147"/>
  <c r="T147" s="1"/>
  <c r="R143"/>
  <c r="Q143"/>
  <c r="P143"/>
  <c r="N143"/>
  <c r="V143" s="1"/>
  <c r="M143"/>
  <c r="U143" s="1"/>
  <c r="L143"/>
  <c r="T143" s="1"/>
  <c r="R142"/>
  <c r="Q142"/>
  <c r="P142"/>
  <c r="N142"/>
  <c r="V142" s="1"/>
  <c r="M142"/>
  <c r="U142" s="1"/>
  <c r="L142"/>
  <c r="T142" s="1"/>
  <c r="R141"/>
  <c r="Q141"/>
  <c r="P141"/>
  <c r="N141"/>
  <c r="V141" s="1"/>
  <c r="M141"/>
  <c r="U141" s="1"/>
  <c r="L141"/>
  <c r="T141" s="1"/>
  <c r="R140"/>
  <c r="Q140"/>
  <c r="P140"/>
  <c r="N140"/>
  <c r="V140" s="1"/>
  <c r="M140"/>
  <c r="U140" s="1"/>
  <c r="L140"/>
  <c r="T140" s="1"/>
  <c r="R139"/>
  <c r="Q139"/>
  <c r="P139"/>
  <c r="N139"/>
  <c r="V139" s="1"/>
  <c r="M139"/>
  <c r="U139" s="1"/>
  <c r="L139"/>
  <c r="T139" s="1"/>
  <c r="R138"/>
  <c r="Q138"/>
  <c r="P138"/>
  <c r="N138"/>
  <c r="V138" s="1"/>
  <c r="M138"/>
  <c r="U138" s="1"/>
  <c r="L138"/>
  <c r="T138" s="1"/>
  <c r="R137"/>
  <c r="Q137"/>
  <c r="P137"/>
  <c r="N137"/>
  <c r="V137" s="1"/>
  <c r="M137"/>
  <c r="U137" s="1"/>
  <c r="L137"/>
  <c r="T137" s="1"/>
  <c r="R134"/>
  <c r="Q134"/>
  <c r="P134"/>
  <c r="N134"/>
  <c r="V134" s="1"/>
  <c r="M134"/>
  <c r="U134" s="1"/>
  <c r="L134"/>
  <c r="T134" s="1"/>
  <c r="R133"/>
  <c r="Q133"/>
  <c r="P133"/>
  <c r="N133"/>
  <c r="V133" s="1"/>
  <c r="M133"/>
  <c r="U133" s="1"/>
  <c r="L133"/>
  <c r="T133" s="1"/>
  <c r="R132"/>
  <c r="Q132"/>
  <c r="P132"/>
  <c r="N132"/>
  <c r="V132" s="1"/>
  <c r="M132"/>
  <c r="U132" s="1"/>
  <c r="L132"/>
  <c r="T132" s="1"/>
  <c r="R131"/>
  <c r="Q131"/>
  <c r="P131"/>
  <c r="N131"/>
  <c r="V131" s="1"/>
  <c r="M131"/>
  <c r="U131" s="1"/>
  <c r="L131"/>
  <c r="T131" s="1"/>
  <c r="R130"/>
  <c r="Q130"/>
  <c r="P130"/>
  <c r="N130"/>
  <c r="V130" s="1"/>
  <c r="M130"/>
  <c r="U130" s="1"/>
  <c r="L130"/>
  <c r="T130" s="1"/>
  <c r="R129"/>
  <c r="Q129"/>
  <c r="P129"/>
  <c r="N129"/>
  <c r="V129" s="1"/>
  <c r="M129"/>
  <c r="U129" s="1"/>
  <c r="L129"/>
  <c r="T129" s="1"/>
  <c r="R128"/>
  <c r="Q128"/>
  <c r="P128"/>
  <c r="N128"/>
  <c r="V128" s="1"/>
  <c r="M128"/>
  <c r="U128" s="1"/>
  <c r="L128"/>
  <c r="T128" s="1"/>
  <c r="R127"/>
  <c r="Q127"/>
  <c r="P127"/>
  <c r="N127"/>
  <c r="V127" s="1"/>
  <c r="M127"/>
  <c r="U127" s="1"/>
  <c r="L127"/>
  <c r="T127" s="1"/>
  <c r="R126"/>
  <c r="Q126"/>
  <c r="P126"/>
  <c r="N126"/>
  <c r="V126" s="1"/>
  <c r="M126"/>
  <c r="U126" s="1"/>
  <c r="L126"/>
  <c r="T126" s="1"/>
  <c r="R125"/>
  <c r="Q125"/>
  <c r="P125"/>
  <c r="N125"/>
  <c r="V125" s="1"/>
  <c r="M125"/>
  <c r="U125" s="1"/>
  <c r="L125"/>
  <c r="T125" s="1"/>
  <c r="R124"/>
  <c r="Q124"/>
  <c r="P124"/>
  <c r="N124"/>
  <c r="V124" s="1"/>
  <c r="M124"/>
  <c r="U124" s="1"/>
  <c r="L124"/>
  <c r="T124" s="1"/>
  <c r="R123"/>
  <c r="Q123"/>
  <c r="P123"/>
  <c r="N123"/>
  <c r="V123" s="1"/>
  <c r="M123"/>
  <c r="U123" s="1"/>
  <c r="L123"/>
  <c r="T123" s="1"/>
  <c r="R120"/>
  <c r="Q120"/>
  <c r="P120"/>
  <c r="N120"/>
  <c r="V120" s="1"/>
  <c r="M120"/>
  <c r="U120" s="1"/>
  <c r="L120"/>
  <c r="T120" s="1"/>
  <c r="R119"/>
  <c r="Q119"/>
  <c r="P119"/>
  <c r="N119"/>
  <c r="V119" s="1"/>
  <c r="M119"/>
  <c r="U119" s="1"/>
  <c r="L119"/>
  <c r="T119" s="1"/>
  <c r="R118"/>
  <c r="Q118"/>
  <c r="P118"/>
  <c r="N118"/>
  <c r="V118" s="1"/>
  <c r="M118"/>
  <c r="U118" s="1"/>
  <c r="L118"/>
  <c r="T118" s="1"/>
  <c r="R115"/>
  <c r="Q115"/>
  <c r="P115"/>
  <c r="N115"/>
  <c r="V115" s="1"/>
  <c r="M115"/>
  <c r="U115" s="1"/>
  <c r="L115"/>
  <c r="T115" s="1"/>
  <c r="R114"/>
  <c r="Q114"/>
  <c r="P114"/>
  <c r="N114"/>
  <c r="V114" s="1"/>
  <c r="M114"/>
  <c r="U114" s="1"/>
  <c r="L114"/>
  <c r="T114" s="1"/>
  <c r="R113"/>
  <c r="Q113"/>
  <c r="P113"/>
  <c r="N113"/>
  <c r="V113" s="1"/>
  <c r="M113"/>
  <c r="U113" s="1"/>
  <c r="L113"/>
  <c r="T113" s="1"/>
  <c r="R112"/>
  <c r="Q112"/>
  <c r="P112"/>
  <c r="N112"/>
  <c r="V112" s="1"/>
  <c r="M112"/>
  <c r="U112" s="1"/>
  <c r="L112"/>
  <c r="T112" s="1"/>
  <c r="R111"/>
  <c r="Q111"/>
  <c r="P111"/>
  <c r="N111"/>
  <c r="V111" s="1"/>
  <c r="M111"/>
  <c r="U111" s="1"/>
  <c r="L111"/>
  <c r="T111" s="1"/>
  <c r="R110"/>
  <c r="Q110"/>
  <c r="P110"/>
  <c r="N110"/>
  <c r="V110" s="1"/>
  <c r="M110"/>
  <c r="U110" s="1"/>
  <c r="L110"/>
  <c r="T110" s="1"/>
  <c r="R109"/>
  <c r="Q109"/>
  <c r="P109"/>
  <c r="N109"/>
  <c r="V109" s="1"/>
  <c r="M109"/>
  <c r="U109" s="1"/>
  <c r="L109"/>
  <c r="T109" s="1"/>
  <c r="R108"/>
  <c r="Q108"/>
  <c r="P108"/>
  <c r="N108"/>
  <c r="V108" s="1"/>
  <c r="M108"/>
  <c r="U108" s="1"/>
  <c r="L108"/>
  <c r="T108" s="1"/>
  <c r="R107"/>
  <c r="Q107"/>
  <c r="P107"/>
  <c r="N107"/>
  <c r="V107" s="1"/>
  <c r="M107"/>
  <c r="U107" s="1"/>
  <c r="L107"/>
  <c r="T107" s="1"/>
  <c r="R106"/>
  <c r="Q106"/>
  <c r="P106"/>
  <c r="N106"/>
  <c r="V106" s="1"/>
  <c r="M106"/>
  <c r="U106" s="1"/>
  <c r="L106"/>
  <c r="T106" s="1"/>
  <c r="R105"/>
  <c r="Q105"/>
  <c r="P105"/>
  <c r="N105"/>
  <c r="V105" s="1"/>
  <c r="M105"/>
  <c r="U105" s="1"/>
  <c r="L105"/>
  <c r="T105" s="1"/>
  <c r="R104"/>
  <c r="Q104"/>
  <c r="P104"/>
  <c r="N104"/>
  <c r="V104" s="1"/>
  <c r="M104"/>
  <c r="U104" s="1"/>
  <c r="L104"/>
  <c r="T104" s="1"/>
  <c r="R103"/>
  <c r="Q103"/>
  <c r="P103"/>
  <c r="N103"/>
  <c r="V103" s="1"/>
  <c r="M103"/>
  <c r="U103" s="1"/>
  <c r="L103"/>
  <c r="T103" s="1"/>
  <c r="R102"/>
  <c r="Q102"/>
  <c r="P102"/>
  <c r="N102"/>
  <c r="V102" s="1"/>
  <c r="M102"/>
  <c r="U102" s="1"/>
  <c r="L102"/>
  <c r="T102" s="1"/>
  <c r="R101"/>
  <c r="Q101"/>
  <c r="P101"/>
  <c r="N101"/>
  <c r="V101" s="1"/>
  <c r="M101"/>
  <c r="U101" s="1"/>
  <c r="L101"/>
  <c r="T101" s="1"/>
  <c r="R100"/>
  <c r="Q100"/>
  <c r="P100"/>
  <c r="N100"/>
  <c r="V100" s="1"/>
  <c r="M100"/>
  <c r="U100" s="1"/>
  <c r="L100"/>
  <c r="T100" s="1"/>
  <c r="R99"/>
  <c r="Q99"/>
  <c r="P99"/>
  <c r="N99"/>
  <c r="V99" s="1"/>
  <c r="M99"/>
  <c r="U99" s="1"/>
  <c r="L99"/>
  <c r="T99" s="1"/>
  <c r="R98"/>
  <c r="Q98"/>
  <c r="P98"/>
  <c r="N98"/>
  <c r="V98" s="1"/>
  <c r="M98"/>
  <c r="U98" s="1"/>
  <c r="L98"/>
  <c r="T98" s="1"/>
  <c r="R97"/>
  <c r="Q97"/>
  <c r="P97"/>
  <c r="N97"/>
  <c r="V97" s="1"/>
  <c r="M97"/>
  <c r="U97" s="1"/>
  <c r="L97"/>
  <c r="T97" s="1"/>
  <c r="R94"/>
  <c r="Q94"/>
  <c r="P94"/>
  <c r="N94"/>
  <c r="V94" s="1"/>
  <c r="M94"/>
  <c r="U94" s="1"/>
  <c r="L94"/>
  <c r="T94" s="1"/>
  <c r="R93"/>
  <c r="Q93"/>
  <c r="P93"/>
  <c r="N93"/>
  <c r="V93" s="1"/>
  <c r="M93"/>
  <c r="U93" s="1"/>
  <c r="L93"/>
  <c r="T93" s="1"/>
  <c r="R92"/>
  <c r="Q92"/>
  <c r="P92"/>
  <c r="N92"/>
  <c r="V92" s="1"/>
  <c r="M92"/>
  <c r="U92" s="1"/>
  <c r="L92"/>
  <c r="T92" s="1"/>
  <c r="R91"/>
  <c r="Q91"/>
  <c r="P91"/>
  <c r="N91"/>
  <c r="V91" s="1"/>
  <c r="M91"/>
  <c r="U91" s="1"/>
  <c r="L91"/>
  <c r="T91" s="1"/>
  <c r="R85"/>
  <c r="Q85"/>
  <c r="P85"/>
  <c r="N85"/>
  <c r="V85" s="1"/>
  <c r="M85"/>
  <c r="U85" s="1"/>
  <c r="L85"/>
  <c r="T85" s="1"/>
  <c r="R84"/>
  <c r="Q84"/>
  <c r="P84"/>
  <c r="N84"/>
  <c r="M84"/>
  <c r="U84" s="1"/>
  <c r="L84"/>
  <c r="T84" s="1"/>
  <c r="R83"/>
  <c r="Q83"/>
  <c r="P83"/>
  <c r="N83"/>
  <c r="M83"/>
  <c r="U83" s="1"/>
  <c r="L83"/>
  <c r="T83" s="1"/>
  <c r="R82"/>
  <c r="Q82"/>
  <c r="P82"/>
  <c r="N82"/>
  <c r="V82" s="1"/>
  <c r="M82"/>
  <c r="U82" s="1"/>
  <c r="L82"/>
  <c r="T82" s="1"/>
  <c r="R81"/>
  <c r="Q81"/>
  <c r="P81"/>
  <c r="N81"/>
  <c r="V81" s="1"/>
  <c r="M81"/>
  <c r="U81" s="1"/>
  <c r="L81"/>
  <c r="T81" s="1"/>
  <c r="R80"/>
  <c r="Q80"/>
  <c r="P80"/>
  <c r="N80"/>
  <c r="M80"/>
  <c r="U80" s="1"/>
  <c r="L80"/>
  <c r="T80" s="1"/>
  <c r="R79"/>
  <c r="Q79"/>
  <c r="P79"/>
  <c r="N79"/>
  <c r="M79"/>
  <c r="U79" s="1"/>
  <c r="L79"/>
  <c r="T79" s="1"/>
  <c r="R78"/>
  <c r="Q78"/>
  <c r="P78"/>
  <c r="N78"/>
  <c r="V78" s="1"/>
  <c r="M78"/>
  <c r="U78" s="1"/>
  <c r="L78"/>
  <c r="T78" s="1"/>
  <c r="R76"/>
  <c r="Q76"/>
  <c r="P76"/>
  <c r="N76"/>
  <c r="M76"/>
  <c r="U76" s="1"/>
  <c r="L76"/>
  <c r="T76" s="1"/>
  <c r="R75"/>
  <c r="Q75"/>
  <c r="P75"/>
  <c r="N75"/>
  <c r="M75"/>
  <c r="U75" s="1"/>
  <c r="L75"/>
  <c r="T75" s="1"/>
  <c r="R74"/>
  <c r="Q74"/>
  <c r="P74"/>
  <c r="N74"/>
  <c r="V74" s="1"/>
  <c r="M74"/>
  <c r="U74" s="1"/>
  <c r="L74"/>
  <c r="T74" s="1"/>
  <c r="R72"/>
  <c r="Q72"/>
  <c r="P72"/>
  <c r="N72"/>
  <c r="M72"/>
  <c r="U72" s="1"/>
  <c r="L72"/>
  <c r="T72" s="1"/>
  <c r="R71"/>
  <c r="Q71"/>
  <c r="P71"/>
  <c r="N71"/>
  <c r="M71"/>
  <c r="U71" s="1"/>
  <c r="L71"/>
  <c r="T71" s="1"/>
  <c r="R70"/>
  <c r="Q70"/>
  <c r="P70"/>
  <c r="N70"/>
  <c r="V70" s="1"/>
  <c r="M70"/>
  <c r="U70" s="1"/>
  <c r="L70"/>
  <c r="T70" s="1"/>
  <c r="R69"/>
  <c r="Q69"/>
  <c r="P69"/>
  <c r="N69"/>
  <c r="V69" s="1"/>
  <c r="M69"/>
  <c r="U69" s="1"/>
  <c r="L69"/>
  <c r="T69" s="1"/>
  <c r="R68"/>
  <c r="Q68"/>
  <c r="P68"/>
  <c r="N68"/>
  <c r="M68"/>
  <c r="U68" s="1"/>
  <c r="L68"/>
  <c r="T68" s="1"/>
  <c r="R67"/>
  <c r="Q67"/>
  <c r="P67"/>
  <c r="N67"/>
  <c r="M67"/>
  <c r="U67" s="1"/>
  <c r="L67"/>
  <c r="T67" s="1"/>
  <c r="R66"/>
  <c r="Q66"/>
  <c r="P66"/>
  <c r="N66"/>
  <c r="V66" s="1"/>
  <c r="M66"/>
  <c r="U66" s="1"/>
  <c r="L66"/>
  <c r="T66" s="1"/>
  <c r="R65"/>
  <c r="Q65"/>
  <c r="P65"/>
  <c r="N65"/>
  <c r="V65" s="1"/>
  <c r="M65"/>
  <c r="U65" s="1"/>
  <c r="L65"/>
  <c r="T65" s="1"/>
  <c r="R64"/>
  <c r="Q64"/>
  <c r="P64"/>
  <c r="N64"/>
  <c r="M64"/>
  <c r="U64" s="1"/>
  <c r="L64"/>
  <c r="T64" s="1"/>
  <c r="R63"/>
  <c r="Q63"/>
  <c r="P63"/>
  <c r="N63"/>
  <c r="M63"/>
  <c r="U63" s="1"/>
  <c r="L63"/>
  <c r="T63" s="1"/>
  <c r="R62"/>
  <c r="Q62"/>
  <c r="P62"/>
  <c r="N62"/>
  <c r="V62" s="1"/>
  <c r="M62"/>
  <c r="U62" s="1"/>
  <c r="L62"/>
  <c r="T62" s="1"/>
  <c r="R61"/>
  <c r="Q61"/>
  <c r="P61"/>
  <c r="N61"/>
  <c r="V61" s="1"/>
  <c r="M61"/>
  <c r="U61" s="1"/>
  <c r="L61"/>
  <c r="T61" s="1"/>
  <c r="R60"/>
  <c r="Q60"/>
  <c r="P60"/>
  <c r="N60"/>
  <c r="M60"/>
  <c r="U60" s="1"/>
  <c r="L60"/>
  <c r="T60" s="1"/>
  <c r="R59"/>
  <c r="Q59"/>
  <c r="P59"/>
  <c r="N59"/>
  <c r="M59"/>
  <c r="U59" s="1"/>
  <c r="L59"/>
  <c r="T59" s="1"/>
  <c r="R58"/>
  <c r="Q58"/>
  <c r="P58"/>
  <c r="N58"/>
  <c r="V58" s="1"/>
  <c r="M58"/>
  <c r="U58" s="1"/>
  <c r="L58"/>
  <c r="T58" s="1"/>
  <c r="R57"/>
  <c r="Q57"/>
  <c r="P57"/>
  <c r="N57"/>
  <c r="V57" s="1"/>
  <c r="M57"/>
  <c r="U57" s="1"/>
  <c r="L57"/>
  <c r="T57" s="1"/>
  <c r="R45"/>
  <c r="Q45"/>
  <c r="P45"/>
  <c r="U45"/>
  <c r="T45"/>
  <c r="K57"/>
  <c r="K58"/>
  <c r="K59"/>
  <c r="K60"/>
  <c r="K61"/>
  <c r="K62"/>
  <c r="K63"/>
  <c r="K64"/>
  <c r="K65"/>
  <c r="K66"/>
  <c r="K67"/>
  <c r="K68"/>
  <c r="K69"/>
  <c r="K70"/>
  <c r="K71"/>
  <c r="K72"/>
  <c r="K74"/>
  <c r="K75"/>
  <c r="K76"/>
  <c r="K78"/>
  <c r="K79"/>
  <c r="K80"/>
  <c r="K81"/>
  <c r="K82"/>
  <c r="K83"/>
  <c r="K84"/>
  <c r="K85"/>
  <c r="K91"/>
  <c r="K92"/>
  <c r="K93"/>
  <c r="K94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8"/>
  <c r="K119"/>
  <c r="K120"/>
  <c r="K123"/>
  <c r="K124"/>
  <c r="K125"/>
  <c r="K126"/>
  <c r="K127"/>
  <c r="K128"/>
  <c r="K129"/>
  <c r="K130"/>
  <c r="K131"/>
  <c r="K132"/>
  <c r="K133"/>
  <c r="K134"/>
  <c r="K137"/>
  <c r="K138"/>
  <c r="K139"/>
  <c r="K140"/>
  <c r="K141"/>
  <c r="K142"/>
  <c r="K143"/>
  <c r="K147"/>
  <c r="K148"/>
  <c r="K149"/>
  <c r="K150"/>
  <c r="K151"/>
  <c r="K152"/>
  <c r="K153"/>
  <c r="K154"/>
  <c r="K156"/>
  <c r="K157"/>
  <c r="K158"/>
  <c r="K159"/>
  <c r="K160"/>
  <c r="K161"/>
  <c r="K162"/>
  <c r="K163"/>
  <c r="K164"/>
  <c r="K165"/>
  <c r="K166"/>
  <c r="K168"/>
  <c r="K169"/>
  <c r="K170"/>
  <c r="K171"/>
  <c r="K172"/>
  <c r="K173"/>
  <c r="K174"/>
  <c r="K175"/>
  <c r="K177"/>
  <c r="K178"/>
  <c r="K179"/>
  <c r="K180"/>
  <c r="K182"/>
  <c r="K183"/>
  <c r="K184"/>
  <c r="K185"/>
  <c r="K186"/>
  <c r="K187"/>
  <c r="K188"/>
  <c r="K189"/>
  <c r="K190"/>
  <c r="K192"/>
  <c r="K193"/>
  <c r="K194"/>
  <c r="K195"/>
  <c r="K196"/>
  <c r="K197"/>
  <c r="K198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6"/>
  <c r="K227"/>
  <c r="K228"/>
  <c r="K229"/>
  <c r="K230"/>
  <c r="K231"/>
  <c r="K232"/>
  <c r="K233"/>
  <c r="K234"/>
  <c r="K235"/>
  <c r="K237"/>
  <c r="K238"/>
  <c r="K239"/>
  <c r="K240"/>
  <c r="K241"/>
  <c r="K242"/>
  <c r="K243"/>
  <c r="K244"/>
  <c r="K245"/>
  <c r="K247"/>
  <c r="K248"/>
  <c r="K249"/>
  <c r="K250"/>
  <c r="K251"/>
  <c r="K252"/>
  <c r="K253"/>
  <c r="K254"/>
  <c r="K255"/>
  <c r="K256"/>
  <c r="K257"/>
  <c r="K258"/>
  <c r="K259"/>
  <c r="K260"/>
  <c r="K261"/>
  <c r="K263"/>
  <c r="K264"/>
  <c r="K265"/>
  <c r="K266"/>
  <c r="K269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3"/>
  <c r="K294"/>
  <c r="K295"/>
  <c r="K296"/>
  <c r="K297"/>
  <c r="K298"/>
  <c r="I1" i="3"/>
  <c r="I2"/>
  <c r="A71"/>
  <c r="A70"/>
  <c r="A69"/>
  <c r="V29" i="1" l="1"/>
  <c r="T39"/>
  <c r="T95"/>
  <c r="Q95"/>
  <c r="T116"/>
  <c r="Q116"/>
  <c r="V121"/>
  <c r="T135"/>
  <c r="Q135"/>
  <c r="T144"/>
  <c r="Q144"/>
  <c r="T291"/>
  <c r="Q291"/>
  <c r="V299"/>
  <c r="P291"/>
  <c r="U299"/>
  <c r="R299"/>
  <c r="Q39"/>
  <c r="U29"/>
  <c r="R29"/>
  <c r="P39"/>
  <c r="U86"/>
  <c r="R86"/>
  <c r="P95"/>
  <c r="P116"/>
  <c r="U121"/>
  <c r="R121"/>
  <c r="P135"/>
  <c r="P144"/>
  <c r="U267"/>
  <c r="R267"/>
  <c r="R39"/>
  <c r="P86"/>
  <c r="P121"/>
  <c r="U135"/>
  <c r="R144"/>
  <c r="P267"/>
  <c r="U291"/>
  <c r="R291"/>
  <c r="P299"/>
  <c r="P29"/>
  <c r="U39"/>
  <c r="U95"/>
  <c r="R95"/>
  <c r="U116"/>
  <c r="R116"/>
  <c r="R135"/>
  <c r="U144"/>
  <c r="T29"/>
  <c r="Q29"/>
  <c r="T86"/>
  <c r="Q86"/>
  <c r="V116"/>
  <c r="T121"/>
  <c r="Q121"/>
  <c r="V135"/>
  <c r="V144"/>
  <c r="Q267"/>
  <c r="T299"/>
  <c r="Q299"/>
  <c r="O266"/>
  <c r="S284"/>
  <c r="S286"/>
  <c r="S288"/>
  <c r="S290"/>
  <c r="S294"/>
  <c r="S296"/>
  <c r="S298"/>
  <c r="W275"/>
  <c r="S178"/>
  <c r="S180"/>
  <c r="O230"/>
  <c r="W294"/>
  <c r="W296"/>
  <c r="W298"/>
  <c r="W281"/>
  <c r="W283"/>
  <c r="W285"/>
  <c r="W287"/>
  <c r="W289"/>
  <c r="S283"/>
  <c r="S285"/>
  <c r="S287"/>
  <c r="S289"/>
  <c r="S293"/>
  <c r="S295"/>
  <c r="S297"/>
  <c r="S214"/>
  <c r="S235"/>
  <c r="S238"/>
  <c r="S194"/>
  <c r="S196"/>
  <c r="O197"/>
  <c r="O253"/>
  <c r="O175"/>
  <c r="S183"/>
  <c r="W196"/>
  <c r="S200"/>
  <c r="S202"/>
  <c r="S204"/>
  <c r="S206"/>
  <c r="S208"/>
  <c r="S210"/>
  <c r="S211"/>
  <c r="W164"/>
  <c r="W168"/>
  <c r="S169"/>
  <c r="O170"/>
  <c r="O172"/>
  <c r="W185"/>
  <c r="S186"/>
  <c r="S188"/>
  <c r="O189"/>
  <c r="O221"/>
  <c r="S227"/>
  <c r="S230"/>
  <c r="O245"/>
  <c r="O254"/>
  <c r="O261"/>
  <c r="W156"/>
  <c r="O213"/>
  <c r="O222"/>
  <c r="O237"/>
  <c r="S251"/>
  <c r="S254"/>
  <c r="W177"/>
  <c r="O214"/>
  <c r="S219"/>
  <c r="S222"/>
  <c r="O229"/>
  <c r="O238"/>
  <c r="S243"/>
  <c r="O272"/>
  <c r="S274"/>
  <c r="S276"/>
  <c r="W160"/>
  <c r="O171"/>
  <c r="T172"/>
  <c r="W172" s="1"/>
  <c r="S173"/>
  <c r="O174"/>
  <c r="O177"/>
  <c r="S179"/>
  <c r="S182"/>
  <c r="S184"/>
  <c r="O185"/>
  <c r="S187"/>
  <c r="T189"/>
  <c r="S190"/>
  <c r="S192"/>
  <c r="O193"/>
  <c r="S195"/>
  <c r="T197"/>
  <c r="W197" s="1"/>
  <c r="S198"/>
  <c r="S201"/>
  <c r="S203"/>
  <c r="S205"/>
  <c r="S207"/>
  <c r="S209"/>
  <c r="S215"/>
  <c r="O217"/>
  <c r="O218"/>
  <c r="S223"/>
  <c r="O226"/>
  <c r="S231"/>
  <c r="O233"/>
  <c r="O234"/>
  <c r="S239"/>
  <c r="O241"/>
  <c r="O242"/>
  <c r="S247"/>
  <c r="O249"/>
  <c r="O250"/>
  <c r="S255"/>
  <c r="O259"/>
  <c r="O264"/>
  <c r="O269"/>
  <c r="S273"/>
  <c r="S275"/>
  <c r="S277"/>
  <c r="S279"/>
  <c r="S281"/>
  <c r="S160"/>
  <c r="W161"/>
  <c r="S163"/>
  <c r="S168"/>
  <c r="O169"/>
  <c r="S171"/>
  <c r="W173"/>
  <c r="S174"/>
  <c r="S177"/>
  <c r="O178"/>
  <c r="O180"/>
  <c r="O183"/>
  <c r="W184"/>
  <c r="S185"/>
  <c r="O186"/>
  <c r="O188"/>
  <c r="W192"/>
  <c r="S193"/>
  <c r="O194"/>
  <c r="O196"/>
  <c r="W201"/>
  <c r="W203"/>
  <c r="W205"/>
  <c r="W207"/>
  <c r="W209"/>
  <c r="S218"/>
  <c r="S226"/>
  <c r="S234"/>
  <c r="S242"/>
  <c r="S250"/>
  <c r="O260"/>
  <c r="O265"/>
  <c r="S278"/>
  <c r="S280"/>
  <c r="S282"/>
  <c r="W153"/>
  <c r="S156"/>
  <c r="W157"/>
  <c r="S159"/>
  <c r="S164"/>
  <c r="W165"/>
  <c r="W169"/>
  <c r="S170"/>
  <c r="S172"/>
  <c r="O173"/>
  <c r="S175"/>
  <c r="O179"/>
  <c r="W180"/>
  <c r="O182"/>
  <c r="O184"/>
  <c r="O187"/>
  <c r="W188"/>
  <c r="S189"/>
  <c r="O190"/>
  <c r="O192"/>
  <c r="O195"/>
  <c r="S197"/>
  <c r="O258"/>
  <c r="O263"/>
  <c r="W277"/>
  <c r="W279"/>
  <c r="S57"/>
  <c r="O83"/>
  <c r="O84"/>
  <c r="S91"/>
  <c r="S111"/>
  <c r="W118"/>
  <c r="S120"/>
  <c r="S126"/>
  <c r="W127"/>
  <c r="S129"/>
  <c r="S134"/>
  <c r="S138"/>
  <c r="S143"/>
  <c r="S147"/>
  <c r="S152"/>
  <c r="S84"/>
  <c r="W112"/>
  <c r="W130"/>
  <c r="W139"/>
  <c r="W148"/>
  <c r="S85"/>
  <c r="S112"/>
  <c r="W113"/>
  <c r="S115"/>
  <c r="W123"/>
  <c r="S125"/>
  <c r="S130"/>
  <c r="W131"/>
  <c r="S133"/>
  <c r="S139"/>
  <c r="W140"/>
  <c r="S142"/>
  <c r="S148"/>
  <c r="W149"/>
  <c r="S151"/>
  <c r="W126"/>
  <c r="W134"/>
  <c r="W143"/>
  <c r="W152"/>
  <c r="S64"/>
  <c r="S65"/>
  <c r="O75"/>
  <c r="O67"/>
  <c r="O68"/>
  <c r="O76"/>
  <c r="O59"/>
  <c r="O60"/>
  <c r="S81"/>
  <c r="S45"/>
  <c r="S60"/>
  <c r="S68"/>
  <c r="S76"/>
  <c r="S61"/>
  <c r="O63"/>
  <c r="O64"/>
  <c r="S69"/>
  <c r="O71"/>
  <c r="O72"/>
  <c r="O79"/>
  <c r="O80"/>
  <c r="S72"/>
  <c r="S80"/>
  <c r="T198"/>
  <c r="W198" s="1"/>
  <c r="O198"/>
  <c r="W58"/>
  <c r="W62"/>
  <c r="W66"/>
  <c r="W74"/>
  <c r="W78"/>
  <c r="W57"/>
  <c r="W61"/>
  <c r="W65"/>
  <c r="W69"/>
  <c r="W81"/>
  <c r="W85"/>
  <c r="W91"/>
  <c r="W92"/>
  <c r="W93"/>
  <c r="W94"/>
  <c r="W97"/>
  <c r="W98"/>
  <c r="W99"/>
  <c r="W100"/>
  <c r="W101"/>
  <c r="W102"/>
  <c r="W103"/>
  <c r="W104"/>
  <c r="W105"/>
  <c r="W106"/>
  <c r="W107"/>
  <c r="W108"/>
  <c r="W109"/>
  <c r="W189"/>
  <c r="W193"/>
  <c r="W70"/>
  <c r="V45"/>
  <c r="O58"/>
  <c r="S59"/>
  <c r="V60"/>
  <c r="W60" s="1"/>
  <c r="O62"/>
  <c r="S63"/>
  <c r="V64"/>
  <c r="W64" s="1"/>
  <c r="O66"/>
  <c r="S67"/>
  <c r="V68"/>
  <c r="W68" s="1"/>
  <c r="O70"/>
  <c r="S71"/>
  <c r="V72"/>
  <c r="W72" s="1"/>
  <c r="O74"/>
  <c r="S75"/>
  <c r="V76"/>
  <c r="W76" s="1"/>
  <c r="O78"/>
  <c r="S79"/>
  <c r="V80"/>
  <c r="W80" s="1"/>
  <c r="O82"/>
  <c r="S83"/>
  <c r="V84"/>
  <c r="W84" s="1"/>
  <c r="O92"/>
  <c r="O93"/>
  <c r="O94"/>
  <c r="O97"/>
  <c r="O98"/>
  <c r="O99"/>
  <c r="O100"/>
  <c r="O101"/>
  <c r="O102"/>
  <c r="O103"/>
  <c r="O104"/>
  <c r="O105"/>
  <c r="O106"/>
  <c r="O107"/>
  <c r="O108"/>
  <c r="O109"/>
  <c r="W110"/>
  <c r="S113"/>
  <c r="W114"/>
  <c r="S118"/>
  <c r="W119"/>
  <c r="S123"/>
  <c r="W124"/>
  <c r="S127"/>
  <c r="W128"/>
  <c r="S131"/>
  <c r="W132"/>
  <c r="W137"/>
  <c r="S140"/>
  <c r="W141"/>
  <c r="S149"/>
  <c r="W150"/>
  <c r="S153"/>
  <c r="W154"/>
  <c r="S157"/>
  <c r="W158"/>
  <c r="S161"/>
  <c r="W162"/>
  <c r="S165"/>
  <c r="W166"/>
  <c r="T170"/>
  <c r="W170" s="1"/>
  <c r="T174"/>
  <c r="W174" s="1"/>
  <c r="T178"/>
  <c r="W178" s="1"/>
  <c r="T182"/>
  <c r="W182" s="1"/>
  <c r="T186"/>
  <c r="W186" s="1"/>
  <c r="T190"/>
  <c r="W190" s="1"/>
  <c r="T194"/>
  <c r="W194" s="1"/>
  <c r="W200"/>
  <c r="W202"/>
  <c r="W204"/>
  <c r="W206"/>
  <c r="W208"/>
  <c r="W210"/>
  <c r="W255"/>
  <c r="W82"/>
  <c r="O57"/>
  <c r="S58"/>
  <c r="V59"/>
  <c r="W59" s="1"/>
  <c r="O61"/>
  <c r="S62"/>
  <c r="V63"/>
  <c r="W63" s="1"/>
  <c r="O65"/>
  <c r="S66"/>
  <c r="V67"/>
  <c r="W67" s="1"/>
  <c r="O69"/>
  <c r="S70"/>
  <c r="V71"/>
  <c r="W71" s="1"/>
  <c r="S74"/>
  <c r="V75"/>
  <c r="W75" s="1"/>
  <c r="S78"/>
  <c r="V79"/>
  <c r="W79" s="1"/>
  <c r="O81"/>
  <c r="S82"/>
  <c r="V83"/>
  <c r="W83" s="1"/>
  <c r="O85"/>
  <c r="O91"/>
  <c r="S92"/>
  <c r="S93"/>
  <c r="S94"/>
  <c r="S97"/>
  <c r="S98"/>
  <c r="S99"/>
  <c r="S100"/>
  <c r="S101"/>
  <c r="S102"/>
  <c r="S103"/>
  <c r="S104"/>
  <c r="S105"/>
  <c r="S106"/>
  <c r="S107"/>
  <c r="S108"/>
  <c r="S109"/>
  <c r="S110"/>
  <c r="W111"/>
  <c r="S114"/>
  <c r="W115"/>
  <c r="S119"/>
  <c r="W120"/>
  <c r="S124"/>
  <c r="W125"/>
  <c r="S128"/>
  <c r="W129"/>
  <c r="S132"/>
  <c r="W133"/>
  <c r="S137"/>
  <c r="W138"/>
  <c r="S141"/>
  <c r="W142"/>
  <c r="W147"/>
  <c r="S150"/>
  <c r="W151"/>
  <c r="S154"/>
  <c r="S158"/>
  <c r="W159"/>
  <c r="S162"/>
  <c r="W163"/>
  <c r="S166"/>
  <c r="T171"/>
  <c r="W171" s="1"/>
  <c r="T175"/>
  <c r="W175" s="1"/>
  <c r="T179"/>
  <c r="W179" s="1"/>
  <c r="T183"/>
  <c r="W183" s="1"/>
  <c r="T187"/>
  <c r="W187" s="1"/>
  <c r="T195"/>
  <c r="W195" s="1"/>
  <c r="O110"/>
  <c r="O111"/>
  <c r="O112"/>
  <c r="O113"/>
  <c r="O114"/>
  <c r="O115"/>
  <c r="O118"/>
  <c r="O119"/>
  <c r="O120"/>
  <c r="O123"/>
  <c r="O124"/>
  <c r="O125"/>
  <c r="O126"/>
  <c r="O127"/>
  <c r="O128"/>
  <c r="O129"/>
  <c r="O130"/>
  <c r="O131"/>
  <c r="O132"/>
  <c r="O133"/>
  <c r="O134"/>
  <c r="O137"/>
  <c r="O138"/>
  <c r="O139"/>
  <c r="O140"/>
  <c r="O141"/>
  <c r="O142"/>
  <c r="O143"/>
  <c r="O147"/>
  <c r="O148"/>
  <c r="O149"/>
  <c r="O150"/>
  <c r="O151"/>
  <c r="O152"/>
  <c r="O153"/>
  <c r="O154"/>
  <c r="O156"/>
  <c r="O157"/>
  <c r="O158"/>
  <c r="O159"/>
  <c r="O160"/>
  <c r="O161"/>
  <c r="O162"/>
  <c r="O163"/>
  <c r="O164"/>
  <c r="O165"/>
  <c r="O166"/>
  <c r="O168"/>
  <c r="O200"/>
  <c r="O201"/>
  <c r="O202"/>
  <c r="O203"/>
  <c r="O204"/>
  <c r="O205"/>
  <c r="O206"/>
  <c r="O207"/>
  <c r="O208"/>
  <c r="O209"/>
  <c r="O210"/>
  <c r="W211"/>
  <c r="W215"/>
  <c r="W219"/>
  <c r="W223"/>
  <c r="W227"/>
  <c r="W231"/>
  <c r="W235"/>
  <c r="W239"/>
  <c r="W243"/>
  <c r="W247"/>
  <c r="W251"/>
  <c r="O257"/>
  <c r="S258"/>
  <c r="S259"/>
  <c r="S260"/>
  <c r="S261"/>
  <c r="S263"/>
  <c r="S264"/>
  <c r="S265"/>
  <c r="S266"/>
  <c r="S269"/>
  <c r="S270" s="1"/>
  <c r="S272"/>
  <c r="O212"/>
  <c r="S213"/>
  <c r="V214"/>
  <c r="W214" s="1"/>
  <c r="O216"/>
  <c r="S217"/>
  <c r="V218"/>
  <c r="W218" s="1"/>
  <c r="O220"/>
  <c r="S221"/>
  <c r="V222"/>
  <c r="W222" s="1"/>
  <c r="O224"/>
  <c r="V226"/>
  <c r="W226" s="1"/>
  <c r="O228"/>
  <c r="S229"/>
  <c r="V230"/>
  <c r="W230" s="1"/>
  <c r="O232"/>
  <c r="S233"/>
  <c r="V234"/>
  <c r="W234" s="1"/>
  <c r="S237"/>
  <c r="V238"/>
  <c r="W238" s="1"/>
  <c r="O240"/>
  <c r="S241"/>
  <c r="V242"/>
  <c r="W242" s="1"/>
  <c r="O244"/>
  <c r="S245"/>
  <c r="O248"/>
  <c r="S249"/>
  <c r="V250"/>
  <c r="W250" s="1"/>
  <c r="O252"/>
  <c r="S253"/>
  <c r="V254"/>
  <c r="W254" s="1"/>
  <c r="O256"/>
  <c r="S257"/>
  <c r="W274"/>
  <c r="W276"/>
  <c r="W278"/>
  <c r="W280"/>
  <c r="W282"/>
  <c r="W284"/>
  <c r="W286"/>
  <c r="W288"/>
  <c r="W290"/>
  <c r="W293"/>
  <c r="W295"/>
  <c r="W297"/>
  <c r="O211"/>
  <c r="S212"/>
  <c r="V213"/>
  <c r="W213" s="1"/>
  <c r="O215"/>
  <c r="S216"/>
  <c r="V217"/>
  <c r="W217" s="1"/>
  <c r="O219"/>
  <c r="S220"/>
  <c r="V221"/>
  <c r="W221" s="1"/>
  <c r="O223"/>
  <c r="S224"/>
  <c r="O227"/>
  <c r="S228"/>
  <c r="V229"/>
  <c r="W229" s="1"/>
  <c r="O231"/>
  <c r="S232"/>
  <c r="V233"/>
  <c r="W233" s="1"/>
  <c r="O235"/>
  <c r="V237"/>
  <c r="W237" s="1"/>
  <c r="O239"/>
  <c r="S240"/>
  <c r="V241"/>
  <c r="W241" s="1"/>
  <c r="O243"/>
  <c r="S244"/>
  <c r="V245"/>
  <c r="W245" s="1"/>
  <c r="O247"/>
  <c r="S248"/>
  <c r="V249"/>
  <c r="W249" s="1"/>
  <c r="O251"/>
  <c r="S252"/>
  <c r="V253"/>
  <c r="W253" s="1"/>
  <c r="O255"/>
  <c r="S256"/>
  <c r="V257"/>
  <c r="W257" s="1"/>
  <c r="V258"/>
  <c r="W258" s="1"/>
  <c r="V259"/>
  <c r="W259" s="1"/>
  <c r="V260"/>
  <c r="W260" s="1"/>
  <c r="V261"/>
  <c r="W261" s="1"/>
  <c r="V263"/>
  <c r="W263" s="1"/>
  <c r="V264"/>
  <c r="W264" s="1"/>
  <c r="V265"/>
  <c r="W265" s="1"/>
  <c r="V266"/>
  <c r="W266" s="1"/>
  <c r="V269"/>
  <c r="V270" s="1"/>
  <c r="V272"/>
  <c r="V273"/>
  <c r="W273" s="1"/>
  <c r="O273"/>
  <c r="W212"/>
  <c r="W216"/>
  <c r="W220"/>
  <c r="W224"/>
  <c r="W228"/>
  <c r="W232"/>
  <c r="W240"/>
  <c r="W244"/>
  <c r="W248"/>
  <c r="W252"/>
  <c r="W256"/>
  <c r="O274"/>
  <c r="O275"/>
  <c r="O276"/>
  <c r="O277"/>
  <c r="O278"/>
  <c r="O279"/>
  <c r="O280"/>
  <c r="O281"/>
  <c r="O282"/>
  <c r="O283"/>
  <c r="O284"/>
  <c r="O285"/>
  <c r="O286"/>
  <c r="O287"/>
  <c r="O288"/>
  <c r="O289"/>
  <c r="O290"/>
  <c r="O293"/>
  <c r="O294"/>
  <c r="O295"/>
  <c r="O296"/>
  <c r="O297"/>
  <c r="O298"/>
  <c r="U302" l="1"/>
  <c r="V95"/>
  <c r="Q302"/>
  <c r="P302"/>
  <c r="R302"/>
  <c r="S291"/>
  <c r="W299"/>
  <c r="X292" s="1"/>
  <c r="E314" s="1"/>
  <c r="S29"/>
  <c r="W86"/>
  <c r="X46" s="1"/>
  <c r="E305" s="1"/>
  <c r="V86"/>
  <c r="S121"/>
  <c r="S86"/>
  <c r="V39"/>
  <c r="S116"/>
  <c r="S39"/>
  <c r="T267"/>
  <c r="T302" s="1"/>
  <c r="S144"/>
  <c r="S135"/>
  <c r="S267"/>
  <c r="S299"/>
  <c r="V267"/>
  <c r="S95"/>
  <c r="W272"/>
  <c r="W291" s="1"/>
  <c r="X271" s="1"/>
  <c r="E313" s="1"/>
  <c r="V291"/>
  <c r="W269"/>
  <c r="W270" s="1"/>
  <c r="W144"/>
  <c r="X136" s="1"/>
  <c r="E310" s="1"/>
  <c r="W267"/>
  <c r="X145" s="1"/>
  <c r="E311" s="1"/>
  <c r="W135"/>
  <c r="X122" s="1"/>
  <c r="E309" s="1"/>
  <c r="W121"/>
  <c r="X117" s="1"/>
  <c r="E308" s="1"/>
  <c r="W116"/>
  <c r="X96" s="1"/>
  <c r="E307" s="1"/>
  <c r="W39"/>
  <c r="X30" s="1"/>
  <c r="W95"/>
  <c r="W45"/>
  <c r="W29"/>
  <c r="X26" s="1"/>
  <c r="X16"/>
  <c r="B29" i="4"/>
  <c r="B31"/>
  <c r="B33"/>
  <c r="B35"/>
  <c r="W302" i="1" l="1"/>
  <c r="V302"/>
  <c r="X87"/>
  <c r="E306" s="1"/>
  <c r="C21" i="4" s="1"/>
  <c r="J22" s="1"/>
  <c r="S302" i="1"/>
  <c r="X268"/>
  <c r="E312" s="1"/>
  <c r="E301"/>
  <c r="X38" l="1"/>
  <c r="Z38" s="1"/>
  <c r="AA38" s="1"/>
  <c r="X40"/>
  <c r="E304" s="1"/>
  <c r="H22" i="4"/>
  <c r="G22"/>
  <c r="I22"/>
  <c r="E22"/>
  <c r="F22"/>
  <c r="I29" i="3"/>
  <c r="J29"/>
  <c r="C33" i="4"/>
  <c r="C35"/>
  <c r="E302" i="1"/>
  <c r="C29" i="4"/>
  <c r="C31"/>
  <c r="E303" i="1"/>
  <c r="A7" i="4"/>
  <c r="K38" i="3"/>
  <c r="L38"/>
  <c r="B27" i="4"/>
  <c r="A46"/>
  <c r="A45"/>
  <c r="A44"/>
  <c r="A25"/>
  <c r="I36" l="1"/>
  <c r="H36"/>
  <c r="G36"/>
  <c r="E36"/>
  <c r="F36"/>
  <c r="J36"/>
  <c r="G30"/>
  <c r="E30"/>
  <c r="F30"/>
  <c r="J30"/>
  <c r="I30"/>
  <c r="H30"/>
  <c r="I32"/>
  <c r="H32"/>
  <c r="G32"/>
  <c r="E32"/>
  <c r="F32"/>
  <c r="J32"/>
  <c r="G34"/>
  <c r="E34"/>
  <c r="F34"/>
  <c r="J34"/>
  <c r="I34"/>
  <c r="H34"/>
  <c r="E315" i="1"/>
  <c r="P30" i="3"/>
  <c r="B25" i="4"/>
  <c r="A42"/>
  <c r="A65" i="3"/>
  <c r="D7" i="4"/>
  <c r="A12" i="3"/>
  <c r="A23" i="4"/>
  <c r="A19"/>
  <c r="A17"/>
  <c r="A15"/>
  <c r="A13"/>
  <c r="A11"/>
  <c r="Q26" i="3"/>
  <c r="O26"/>
  <c r="J22"/>
  <c r="M21" s="1"/>
  <c r="I22"/>
  <c r="M18" s="1"/>
  <c r="B13" i="4" l="1"/>
  <c r="B11"/>
  <c r="B37" l="1"/>
  <c r="B23"/>
  <c r="B15"/>
  <c r="B17"/>
  <c r="B19"/>
  <c r="P26" i="3" l="1"/>
  <c r="Q28" s="1"/>
  <c r="J32"/>
  <c r="N26"/>
  <c r="O28" s="1"/>
  <c r="J34"/>
  <c r="I30"/>
  <c r="I32"/>
  <c r="I31" l="1"/>
  <c r="C13" i="4"/>
  <c r="C11"/>
  <c r="C15"/>
  <c r="S28" i="3"/>
  <c r="G14" i="4" l="1"/>
  <c r="F14"/>
  <c r="J14"/>
  <c r="I14"/>
  <c r="H14"/>
  <c r="F12"/>
  <c r="J12"/>
  <c r="I12"/>
  <c r="H12"/>
  <c r="G12"/>
  <c r="E14"/>
  <c r="E12"/>
  <c r="F16"/>
  <c r="J16"/>
  <c r="E16"/>
  <c r="I16"/>
  <c r="H16"/>
  <c r="G16"/>
  <c r="C27"/>
  <c r="C37"/>
  <c r="C19"/>
  <c r="C25"/>
  <c r="C17"/>
  <c r="C23"/>
  <c r="G26" l="1"/>
  <c r="E26"/>
  <c r="F26"/>
  <c r="J26"/>
  <c r="I26"/>
  <c r="H26"/>
  <c r="I18"/>
  <c r="H18"/>
  <c r="G18"/>
  <c r="E18"/>
  <c r="F18"/>
  <c r="J18"/>
  <c r="I28"/>
  <c r="H28"/>
  <c r="G28"/>
  <c r="E28"/>
  <c r="F28"/>
  <c r="J28"/>
  <c r="I24"/>
  <c r="H24"/>
  <c r="G24"/>
  <c r="E24"/>
  <c r="F24"/>
  <c r="J24"/>
  <c r="I38"/>
  <c r="E38"/>
  <c r="J38"/>
  <c r="F38"/>
  <c r="G38"/>
  <c r="H38"/>
  <c r="F20"/>
  <c r="J20"/>
  <c r="E20"/>
  <c r="I20"/>
  <c r="H20"/>
  <c r="G20"/>
  <c r="C39"/>
  <c r="F39" l="1"/>
  <c r="F40" s="1"/>
  <c r="H39"/>
  <c r="E39"/>
  <c r="E41" s="1"/>
  <c r="G39"/>
  <c r="G40" s="1"/>
  <c r="I39"/>
  <c r="I40" s="1"/>
  <c r="J39"/>
  <c r="J40" s="1"/>
  <c r="D21"/>
  <c r="D37"/>
  <c r="D33"/>
  <c r="D35"/>
  <c r="D29"/>
  <c r="D31"/>
  <c r="D19"/>
  <c r="D23"/>
  <c r="D11"/>
  <c r="D27"/>
  <c r="D13"/>
  <c r="D25"/>
  <c r="D17"/>
  <c r="D15"/>
  <c r="F41" l="1"/>
  <c r="G41" s="1"/>
  <c r="H41" s="1"/>
  <c r="I41" s="1"/>
  <c r="J41" s="1"/>
  <c r="E40"/>
  <c r="D39"/>
  <c r="H40" l="1"/>
</calcChain>
</file>

<file path=xl/sharedStrings.xml><?xml version="1.0" encoding="utf-8"?>
<sst xmlns="http://schemas.openxmlformats.org/spreadsheetml/2006/main" count="1377" uniqueCount="757">
  <si>
    <t>M</t>
  </si>
  <si>
    <t>Banco</t>
  </si>
  <si>
    <t>M. O.</t>
  </si>
  <si>
    <t>m²</t>
  </si>
  <si>
    <t>m³</t>
  </si>
  <si>
    <t>Und</t>
  </si>
  <si>
    <t>SINAPI</t>
  </si>
  <si>
    <t>PT</t>
  </si>
  <si>
    <t>Descrição</t>
  </si>
  <si>
    <t>6.1</t>
  </si>
  <si>
    <t>6.2</t>
  </si>
  <si>
    <t>6.3</t>
  </si>
  <si>
    <t>un</t>
  </si>
  <si>
    <t>Código</t>
  </si>
  <si>
    <t>SETOP</t>
  </si>
  <si>
    <t>UN</t>
  </si>
  <si>
    <t>Total</t>
  </si>
  <si>
    <t>CPOS</t>
  </si>
  <si>
    <t>Quant.</t>
  </si>
  <si>
    <t>Valor Unit com BDI</t>
  </si>
  <si>
    <t>Item</t>
  </si>
  <si>
    <t>MÊS</t>
  </si>
  <si>
    <t>A1</t>
  </si>
  <si>
    <t>SUDECAP</t>
  </si>
  <si>
    <t>MAT</t>
  </si>
  <si>
    <t>Valor Unit</t>
  </si>
  <si>
    <t>Valor Unit sem BDI</t>
  </si>
  <si>
    <t>Total Geral sem BDI</t>
  </si>
  <si>
    <t>Total Geral com BDI</t>
  </si>
  <si>
    <t>_______________________________________________________</t>
  </si>
  <si>
    <t>CREA-MG 169892/ D</t>
  </si>
  <si>
    <t>Orçamento Descritivo - Planilha Sintética</t>
  </si>
  <si>
    <t xml:space="preserve"> 2.1 </t>
  </si>
  <si>
    <t xml:space="preserve"> 2.2 </t>
  </si>
  <si>
    <t xml:space="preserve"> 3.1 </t>
  </si>
  <si>
    <t>KG</t>
  </si>
  <si>
    <t xml:space="preserve"> 4.1 </t>
  </si>
  <si>
    <t xml:space="preserve"> 5.1 </t>
  </si>
  <si>
    <t xml:space="preserve"> 7.2 </t>
  </si>
  <si>
    <t xml:space="preserve"> 7.3 </t>
  </si>
  <si>
    <t xml:space="preserve"> 8.1 </t>
  </si>
  <si>
    <t>DETALHAMENTO DA BONIFICAÇÃO E DESPESAS INDIRETAS ( BDI ) PARA OBRAS</t>
  </si>
  <si>
    <t>COMPOSIÇÃO DO BDI - PROJETO BÁSICO</t>
  </si>
  <si>
    <t>ITEM</t>
  </si>
  <si>
    <t>DESCRIÇÃO</t>
  </si>
  <si>
    <t>FAIXA - ACORDÃO Nº 2622/2013 - TCU</t>
  </si>
  <si>
    <t>% MÃO DE OBRA</t>
  </si>
  <si>
    <t>MIN</t>
  </si>
  <si>
    <t>MAX</t>
  </si>
  <si>
    <t>Administração Central ( AC )</t>
  </si>
  <si>
    <t>Formula Bdi Mat *** Erro de casas decimais (formula abaixo)</t>
  </si>
  <si>
    <t>Lucro ( L )</t>
  </si>
  <si>
    <t>Despesas Financeiras ( DF )</t>
  </si>
  <si>
    <t>Seguros ( S ) + Garantias</t>
  </si>
  <si>
    <t>Formula Bdi MO *** Erro de casas decimais (formula abaixo)</t>
  </si>
  <si>
    <t>Riscos ( R )</t>
  </si>
  <si>
    <t>Impostos ( I )</t>
  </si>
  <si>
    <t xml:space="preserve"> -</t>
  </si>
  <si>
    <t>ISS (ISS)</t>
  </si>
  <si>
    <t>PIS (PIS)</t>
  </si>
  <si>
    <t>COFINS (CO)</t>
  </si>
  <si>
    <t>Cmat</t>
  </si>
  <si>
    <t>Bdi Mat</t>
  </si>
  <si>
    <t>Cmo</t>
  </si>
  <si>
    <t>Bdi Mo</t>
  </si>
  <si>
    <t>6.4</t>
  </si>
  <si>
    <t>CPRB **</t>
  </si>
  <si>
    <t>BDI DIFERENCIADO</t>
  </si>
  <si>
    <t>Cmat x Bdi</t>
  </si>
  <si>
    <t>Cmo x Bdi</t>
  </si>
  <si>
    <t>CUSTO TOTAL DA OBRA:</t>
  </si>
  <si>
    <t>PREÇO TOTAL DA OBRA:</t>
  </si>
  <si>
    <t>% EM RELAÇÃO AO CUSTO TOTAL:</t>
  </si>
  <si>
    <t>BDI* GLOBAL (%):</t>
  </si>
  <si>
    <t>* O calculo do BDI levou em conta o art 9º do Decreto 7.983/2013 e os entendimentos firmandos no Acordão 2622/2013 do TCU</t>
  </si>
  <si>
    <t>CPRB</t>
  </si>
  <si>
    <t>*BDI elaborado de acordo com Acórdão nº 2622/2013 - TCU - Plenário e Lei 12.844/2013.</t>
  </si>
  <si>
    <t>**De acordo com a Lei nº 13.161 que reduz as desonerações das folhas de pagamento e eleva a alícota da construção civil de 2,0% para 4,5% e passa a vigorá a partir de 1 de dezembro de 2015.</t>
  </si>
  <si>
    <t>Obs: Dessa forma o BDI mínimo e máximo especificados no Acordão nº 2622/2013 - TCU - Plenário séra acrescido de 4,5%.</t>
  </si>
  <si>
    <t>_______________________________________________</t>
  </si>
  <si>
    <t>CRONOGRAMA FÍSICO-FINANCEIRO</t>
  </si>
  <si>
    <t>Preço Total + BDI (R$)</t>
  </si>
  <si>
    <t>PESO</t>
  </si>
  <si>
    <t>%</t>
  </si>
  <si>
    <t>TOTAL SIMPLES - R$</t>
  </si>
  <si>
    <t>TOTAL ACUMULADO - R$</t>
  </si>
  <si>
    <t xml:space="preserve"> 3.2 </t>
  </si>
  <si>
    <t>Emboço desempenado com argamassa industrializada</t>
  </si>
  <si>
    <t>ORSE</t>
  </si>
  <si>
    <t>APLICAÇÃO DE FUNDO SELADOR ACRÍLICO EM PAREDES, UMA DEMÃO. AF_06/2014</t>
  </si>
  <si>
    <t>Serviços Preliminares</t>
  </si>
  <si>
    <t>m</t>
  </si>
  <si>
    <t>Dias</t>
  </si>
  <si>
    <t xml:space="preserve"> 17.02.330 </t>
  </si>
  <si>
    <t xml:space="preserve"> 5.2 </t>
  </si>
  <si>
    <t xml:space="preserve"> 5.3 </t>
  </si>
  <si>
    <t xml:space="preserve"> 88485 </t>
  </si>
  <si>
    <t xml:space="preserve"> 9.1 </t>
  </si>
  <si>
    <t>% MATERIAL E EQUIPAMENTOS</t>
  </si>
  <si>
    <t>BDI Diferenciado:</t>
  </si>
  <si>
    <r>
      <t xml:space="preserve">“Comprovada  a  inviabilidade  técnico-econômica  de  parcelamento  do  objeto  da  licitação,  nos termos da legislação em vigor, os itens de fornecimento de materiais e equipamentos de natureza específica que </t>
    </r>
    <r>
      <rPr>
        <b/>
        <sz val="11"/>
        <color theme="1"/>
        <rFont val="Arial"/>
        <family val="2"/>
      </rPr>
      <t>possam ser fornecidos por empresas com especialidades próprias</t>
    </r>
    <r>
      <rPr>
        <sz val="11"/>
        <color theme="1"/>
        <rFont val="Arial"/>
        <family val="2"/>
      </rPr>
      <t xml:space="preserve"> e diversas e que representem percentual significativo do preço global da obra devem apresentar incidência de taxa de Bonificação e Despesas Indiretas - </t>
    </r>
    <r>
      <rPr>
        <b/>
        <sz val="11"/>
        <color theme="1"/>
        <rFont val="Arial"/>
        <family val="2"/>
      </rPr>
      <t>BDI reduzida em relação à taxa aplicável aos demais itens” (TCU, Súmula nº 253/2010)</t>
    </r>
  </si>
  <si>
    <r>
      <t xml:space="preserve">Nos  acórdãos  plenários  1.785/2009  e  2.842/2011,  o  </t>
    </r>
    <r>
      <rPr>
        <b/>
        <sz val="11"/>
        <color theme="1"/>
        <rFont val="Arial"/>
        <family val="2"/>
      </rPr>
      <t>TCU</t>
    </r>
    <r>
      <rPr>
        <sz val="11"/>
        <color theme="1"/>
        <rFont val="Arial"/>
        <family val="2"/>
      </rPr>
      <t xml:space="preserve">  entendeu  que  </t>
    </r>
    <r>
      <rPr>
        <b/>
        <sz val="11"/>
        <color theme="1"/>
        <rFont val="Arial"/>
        <family val="2"/>
      </rPr>
      <t>não  se  deve  aplicar  BDI
diferenciado</t>
    </r>
    <r>
      <rPr>
        <sz val="11"/>
        <color theme="1"/>
        <rFont val="Arial"/>
        <family val="2"/>
      </rPr>
      <t xml:space="preserve"> aos materiais ordinários de construção, que não podem ser considerados atividade acessória da execução da obra, pois nada é mais típioco à atividade de construção civil do que o fornecimento e instalação desses materiais. </t>
    </r>
  </si>
  <si>
    <r>
      <rPr>
        <b/>
        <sz val="11"/>
        <color theme="1"/>
        <rFont val="Arial"/>
        <family val="2"/>
      </rPr>
      <t>A orientação do TCU de aplicar  BDI reduzido</t>
    </r>
    <r>
      <rPr>
        <sz val="11"/>
        <color theme="1"/>
        <rFont val="Arial"/>
        <family val="2"/>
      </rPr>
      <t xml:space="preserve"> ocorreria no caso de fornecimento de materiais e equipamentos
que escapassem à atuação precípua da empresa de construção civil, tais como o fornecimento de grupos geradores de energia, mobiliário, eletrodomésticos etc. </t>
    </r>
  </si>
  <si>
    <r>
      <t xml:space="preserve">O setor técnico administrativo indica, abaixo, </t>
    </r>
    <r>
      <rPr>
        <b/>
        <sz val="11"/>
        <color theme="1"/>
        <rFont val="Arial"/>
        <family val="2"/>
      </rPr>
      <t>quais itens do orçamento que receberam BDI Reduzido para materiais e equipamentos</t>
    </r>
    <r>
      <rPr>
        <sz val="11"/>
        <color theme="1"/>
        <rFont val="Arial"/>
        <family val="2"/>
      </rPr>
      <t>, conforme Orçamento Descritivo- Planilha Analítica</t>
    </r>
  </si>
  <si>
    <t>Obs.:  a) O BDI (Bonificação e Despesas Indiretas) a ser adotado no orçamento é LIVRE . Cada licitante deverá  adotar a sua própria metodologia na elaboração e adequação da porcentagem do BDI.                                                                                                                                                                                                                                                                                                                                                                                                                                 b) Os custos dos itens discriminados nesta planilha são baseados no SINAPI (Sistema Nacional de pequisa de custos e índices da construção civil) conforme convênio do Ministério da Defesa com a Caixa Econômica Federal e em outros orgãos ou entidades citados acima, conforme o art. 6º do Decreto nº 7.983/13 permite que sejam adotados dados de tabelas de referência aprovadas por órgãos ou entidades da Administração Pública federal</t>
  </si>
  <si>
    <t>ORIENTAÇÃO NORMATIVA CJU-MG Nº 14, DE 17 DE MARÇO DE 2009:</t>
  </si>
  <si>
    <r>
      <rPr>
        <b/>
        <sz val="8"/>
        <color theme="1"/>
        <rFont val="Calibri"/>
        <family val="2"/>
        <scheme val="minor"/>
      </rPr>
      <t>Obrigatoriedade de adoção do Sistema Nacional de Pesquisa de Custos e Índices da Construção Civil - SINAPI</t>
    </r>
    <r>
      <rPr>
        <sz val="8"/>
        <color theme="1"/>
        <rFont val="Calibri"/>
        <family val="2"/>
        <scheme val="minor"/>
      </rPr>
      <t xml:space="preserve"> como valor máximo dos materiais e serviços de obra ou serviço de engenharia civil (construção civil) executados com recurso do orçamento da União, de forma a se evitar consultas prévias de preços de mercado junto a empresas que poderão participar do certame.</t>
    </r>
  </si>
  <si>
    <r>
      <t xml:space="preserve">Nos  casos  de  serviços  de  outros  ramos  da  engenharia,  </t>
    </r>
    <r>
      <rPr>
        <b/>
        <sz val="8"/>
        <color theme="1"/>
        <rFont val="Calibri"/>
        <family val="2"/>
        <scheme val="minor"/>
      </rPr>
      <t>não  abrangidos  pelo  SINAPI</t>
    </r>
    <r>
      <rPr>
        <sz val="8"/>
        <color theme="1"/>
        <rFont val="Calibri"/>
        <family val="2"/>
        <scheme val="minor"/>
      </rPr>
      <t xml:space="preserve">,  a pesquisa de mercado deve ser efetuada observados os métodos e orientações previstos na Lei de Diretrizes Orçamentárias em vigor, no que for cabível, </t>
    </r>
    <r>
      <rPr>
        <b/>
        <sz val="8"/>
        <color theme="1"/>
        <rFont val="Calibri"/>
        <family val="2"/>
        <scheme val="minor"/>
      </rPr>
      <t>cabendo ao setor técnico do órgão interessado indicar o mais método mais adequado para estimar o valor de contratação no caso concreto.</t>
    </r>
  </si>
  <si>
    <r>
      <rPr>
        <b/>
        <sz val="8"/>
        <color theme="1"/>
        <rFont val="Calibri"/>
        <family val="2"/>
        <scheme val="minor"/>
      </rPr>
      <t>Alguns itens da tabela do orçamento não eram abrangidos na Tabela Sinapi</t>
    </r>
    <r>
      <rPr>
        <sz val="8"/>
        <color theme="1"/>
        <rFont val="Calibri"/>
        <family val="2"/>
        <scheme val="minor"/>
      </rPr>
      <t>, sendo assim foram adotados dados de tabelas de referência aprovadas por órgãos ou entidades da Administração Pública federal.Conforme art 6º do Decreto 7983, de 8 abril de 2013.</t>
    </r>
  </si>
  <si>
    <t>Abaixo segue a origem das fontes alternativas utilizadas para realização do orçamento da obra:</t>
  </si>
  <si>
    <t>SETOP - Secretaria de Estado de Transportes e Obras Públicas de Minas Gerais</t>
  </si>
  <si>
    <t>SIURB - Secretaria Municipal de Infraestrutura Urbana e Obras - São Paulo</t>
  </si>
  <si>
    <t>SUDECAP - Superintendência de Desenvolvimento da Capital - Belo Horizonte/Minas Gerais</t>
  </si>
  <si>
    <t>CPOS - Companhia Paulista de Obras e Serviços - São Paulo</t>
  </si>
  <si>
    <t>Seinfra - Secretaria de Estado da Infraestrutura e do Desenvolvimento Urbano - Aracaju/Sergipe</t>
  </si>
  <si>
    <t>ORSE - Sistema de Orçamento de Obras de Sergipe - Sergipe</t>
  </si>
  <si>
    <t>EQ.</t>
  </si>
  <si>
    <t>PONTO DE ESGOTO, INCLUINDO TUBO DE PVC RÍGIDO SOLDÁVEL DE 100 MM E CONEXÕES (VASO SANITÁRIO)</t>
  </si>
  <si>
    <t>RALO SIFONADO, PVC, DN 100 X 40 MM, JUNTA SOLDÁVEL, FORNECIDO E INSTALADO EM RAMAL DE DESCARGA OU EM RAMAL DE ESGOTO SANITÁRIO. AF_12/2014</t>
  </si>
  <si>
    <t>CABO DE COBRE FLEXÍVEL ISOLADO, 2,5 MM², ANTI-CHAMA 0,6/1,0 KV, PARA CIRCUITOS TERMINAIS - FORNECIMENTO E INSTALAÇÃO. AF_12/2015</t>
  </si>
  <si>
    <t>CUBA DE EMBUTIR OVAL EM LOUÇA BRANCA, 35 X 50CM OU EQUIVALENTE, INCLUSO VÁLVULA EM METAL CROMADO E SIFÃO FLEXÍVEL EM PVC - FORNECIMENTO E INSTALAÇÃO. AF_12/2013</t>
  </si>
  <si>
    <t>BANCADA EM GRANITO CINZA ANDORINHA E = 3 CM, APOIADA EM CONSOLE DE METALON 20 X 30 MM</t>
  </si>
  <si>
    <t>BDI Material e Equipamento : 16,80% / BDI Mão de Obra :  25,00%</t>
  </si>
  <si>
    <t xml:space="preserve">SINAPI - 09/2018 - MG
ORSE - 07/2018 - SE
SETOP - 01/2018 - MG
SIURB - 07/2018 - SP
SUDECAP - 08/2018 - MG
CPOS - 07/2018 - SP
</t>
  </si>
  <si>
    <t>Bancos de Dados Utilizados</t>
  </si>
  <si>
    <t xml:space="preserve"> 5.4 </t>
  </si>
  <si>
    <t xml:space="preserve"> 5.5 </t>
  </si>
  <si>
    <t xml:space="preserve"> 8.2 </t>
  </si>
  <si>
    <t xml:space="preserve"> 8.3 </t>
  </si>
  <si>
    <t xml:space="preserve"> 89957 </t>
  </si>
  <si>
    <t xml:space="preserve"> 9.3 </t>
  </si>
  <si>
    <t xml:space="preserve"> INST-ESG-015 </t>
  </si>
  <si>
    <t xml:space="preserve"> 9.4 </t>
  </si>
  <si>
    <t xml:space="preserve"> INST-ESG-005 </t>
  </si>
  <si>
    <t xml:space="preserve"> 9.5 </t>
  </si>
  <si>
    <t xml:space="preserve"> 89709 </t>
  </si>
  <si>
    <t xml:space="preserve"> 9.6 </t>
  </si>
  <si>
    <t xml:space="preserve"> 9.7 </t>
  </si>
  <si>
    <t xml:space="preserve"> 9.8 </t>
  </si>
  <si>
    <t xml:space="preserve"> 9.9 </t>
  </si>
  <si>
    <t xml:space="preserve"> 9.10 </t>
  </si>
  <si>
    <t xml:space="preserve"> 10.1 </t>
  </si>
  <si>
    <t xml:space="preserve"> 10.2 </t>
  </si>
  <si>
    <t xml:space="preserve"> 10.3 </t>
  </si>
  <si>
    <t xml:space="preserve"> 10.4 </t>
  </si>
  <si>
    <t xml:space="preserve"> 10.5 </t>
  </si>
  <si>
    <t xml:space="preserve"> 10.6 </t>
  </si>
  <si>
    <t xml:space="preserve"> 10.7 </t>
  </si>
  <si>
    <t xml:space="preserve"> 91927 </t>
  </si>
  <si>
    <t xml:space="preserve"> 11.1 </t>
  </si>
  <si>
    <t xml:space="preserve"> 11.3 </t>
  </si>
  <si>
    <t xml:space="preserve"> 86937 </t>
  </si>
  <si>
    <t xml:space="preserve"> 11.4 </t>
  </si>
  <si>
    <t xml:space="preserve"> BAN-GRA-005 </t>
  </si>
  <si>
    <t xml:space="preserve"> 11.5 </t>
  </si>
  <si>
    <t xml:space="preserve"> 11.6 </t>
  </si>
  <si>
    <t xml:space="preserve"> 11.7 </t>
  </si>
  <si>
    <t xml:space="preserve"> 11.8 </t>
  </si>
  <si>
    <t xml:space="preserve"> 11.9 </t>
  </si>
  <si>
    <t xml:space="preserve"> 11.10 </t>
  </si>
  <si>
    <t xml:space="preserve"> 12.1 </t>
  </si>
  <si>
    <t xml:space="preserve"> 13.1 </t>
  </si>
  <si>
    <t xml:space="preserve"> 13.2 </t>
  </si>
  <si>
    <t xml:space="preserve"> 13.3 </t>
  </si>
  <si>
    <t xml:space="preserve"> 13.4 </t>
  </si>
  <si>
    <t xml:space="preserve"> 14.1 </t>
  </si>
  <si>
    <t xml:space="preserve"> 14.2 </t>
  </si>
  <si>
    <t xml:space="preserve"> 14.3 </t>
  </si>
  <si>
    <t xml:space="preserve"> 62.01.16 </t>
  </si>
  <si>
    <t xml:space="preserve"> 62.03.16 </t>
  </si>
  <si>
    <t xml:space="preserve"> 01.29.01 </t>
  </si>
  <si>
    <t>M2MES</t>
  </si>
  <si>
    <t xml:space="preserve"> 01.29.03 </t>
  </si>
  <si>
    <t>MONTAGEM E DSMONTAGEM DE ANDAIME FACHADEIRO</t>
  </si>
  <si>
    <t xml:space="preserve"> 42.03.01 </t>
  </si>
  <si>
    <t>M2ME</t>
  </si>
  <si>
    <t>SIURB</t>
  </si>
  <si>
    <t>FDE</t>
  </si>
  <si>
    <t xml:space="preserve"> 9.11 </t>
  </si>
  <si>
    <t xml:space="preserve"> 9.12 </t>
  </si>
  <si>
    <t xml:space="preserve"> 93662 </t>
  </si>
  <si>
    <t>DISJUNTOR BIPOLAR TIPO DIN, CORRENTE NOMINAL DE 20A - FORNECIMENTO E INSTALAÇÃO. AF_04/2016</t>
  </si>
  <si>
    <t xml:space="preserve"> 93661 </t>
  </si>
  <si>
    <t>DISJUNTOR BIPOLAR TIPO DIN, CORRENTE NOMINAL DE 16A - FORNECIMENTO E INSTALAÇÃO. AF_04/2016</t>
  </si>
  <si>
    <t xml:space="preserve"> 91925 </t>
  </si>
  <si>
    <t>CABO DE COBRE FLEXÍVEL ISOLADO, 1,5 MM², ANTI-CHAMA 0,6/1,0 KV, PARA CIRCUITOS TERMINAIS - FORNECIMENTO E INSTALAÇÃO. AF_12/2015</t>
  </si>
  <si>
    <t xml:space="preserve"> 83446 </t>
  </si>
  <si>
    <t>CAIXA DE PASSAGEM 30X30X40 COM TAMPA E DRENO BRITA</t>
  </si>
  <si>
    <t xml:space="preserve"> 93358 </t>
  </si>
  <si>
    <t>ESCAVAÇÃO MANUAL DE VALA COM PROFUNDIDADE MENOR OU IGUAL A 1,30 M. AF_03/2016</t>
  </si>
  <si>
    <t>Instalações Hidraulica</t>
  </si>
  <si>
    <t xml:space="preserve"> 13.5 </t>
  </si>
  <si>
    <t xml:space="preserve"> 13.6 </t>
  </si>
  <si>
    <t xml:space="preserve"> 13.7 </t>
  </si>
  <si>
    <t xml:space="preserve"> 13.8 </t>
  </si>
  <si>
    <t xml:space="preserve"> 13.9 </t>
  </si>
  <si>
    <t xml:space="preserve"> 13.10 </t>
  </si>
  <si>
    <t xml:space="preserve"> 13.11 </t>
  </si>
  <si>
    <t xml:space="preserve"> 13.12 </t>
  </si>
  <si>
    <t xml:space="preserve"> 13.13 </t>
  </si>
  <si>
    <t xml:space="preserve"> 13.14 </t>
  </si>
  <si>
    <t xml:space="preserve"> 95469 </t>
  </si>
  <si>
    <t>VASO SANITARIO SIFONADO CONVENCIONAL COM  LOUÇA BRANCA - FORNECIMENTO E INSTALAÇÃO. AF_10/2016</t>
  </si>
  <si>
    <t xml:space="preserve"> 13.15 </t>
  </si>
  <si>
    <t xml:space="preserve"> 13.16 </t>
  </si>
  <si>
    <t xml:space="preserve"> 13.17 </t>
  </si>
  <si>
    <t xml:space="preserve"> 12.02.003 </t>
  </si>
  <si>
    <t>CHAPISCO ROLADO PARA SUPERFICIES LISAS</t>
  </si>
  <si>
    <t xml:space="preserve"> 98557 </t>
  </si>
  <si>
    <t>IMPERMEABILIZAÇÃO DE SUPERFÍCIE COM EMULSÃO ASFÁLTICA, 2 DEMÃOS AF_06/2018</t>
  </si>
  <si>
    <t xml:space="preserve"> 14.4 </t>
  </si>
  <si>
    <t>CJ</t>
  </si>
  <si>
    <t xml:space="preserve"> 93382 </t>
  </si>
  <si>
    <t>REATERRO MANUAL DE VALAS COM COMPACTAÇÃO MECANIZADA. AF_04/2016</t>
  </si>
  <si>
    <t>ENGENHEIRO CIVIL</t>
  </si>
  <si>
    <t>BRUNO HENRIQUE FRANÇA SILVA</t>
  </si>
  <si>
    <t>CAU - A947184</t>
  </si>
  <si>
    <t>Arquiteto Urbanista</t>
  </si>
  <si>
    <t>**LEI COMPLEMENTAR N º 149-2003 - CÓDIGO TRIBUTÁRIO MUNICIPAL - GUAPÉ/MG - 2,00%</t>
  </si>
  <si>
    <t>________________________________________________________</t>
  </si>
  <si>
    <t>Rodrigo Torres  Moreira Oliveira</t>
  </si>
  <si>
    <t>PROJETO DE ESTRUTURA DE CONCRETO ( MURO DE ARRIMO E BANHEIRO E LAJE DA CONCHA) - EXECUTIVO</t>
  </si>
  <si>
    <t>PROJETO ELETRICO  - EXECUTIVO - Praça e Banheiro</t>
  </si>
  <si>
    <t xml:space="preserve"> 62.01.22 </t>
  </si>
  <si>
    <t>PROJETO HIDRAULICO / SANITARIO - EXECUTIVO</t>
  </si>
  <si>
    <t xml:space="preserve"> 62.01.21 </t>
  </si>
  <si>
    <t>PROJETO DE ESTRUTURA METALICA - EXECUTIVO</t>
  </si>
  <si>
    <t xml:space="preserve"> 74209/001 </t>
  </si>
  <si>
    <t>PLACA DE OBRA EM CHAPA DE ACO GALVANIZADO</t>
  </si>
  <si>
    <t>Demolições</t>
  </si>
  <si>
    <t xml:space="preserve"> 1600896 </t>
  </si>
  <si>
    <t>SICRO3</t>
  </si>
  <si>
    <t>Demolição mecânica de construções  com escavadeira hidráulica - sem reaproveitamento (pavimentos/edificações) - considerando fundação</t>
  </si>
  <si>
    <t xml:space="preserve"> 72898 </t>
  </si>
  <si>
    <t>CARGA E DESCARGA MECANIZADAS DE ENTULHO EM CAMINHAO BASCULANTE 6 M3</t>
  </si>
  <si>
    <t>Terraplenagem</t>
  </si>
  <si>
    <t>Escavação</t>
  </si>
  <si>
    <t xml:space="preserve"> 3.1.1 </t>
  </si>
  <si>
    <t xml:space="preserve"> 4816096 </t>
  </si>
  <si>
    <t>Escavação e carga de material de jazida com escavadeira hidráulica</t>
  </si>
  <si>
    <t>Transporte</t>
  </si>
  <si>
    <t xml:space="preserve"> 3.2.1 </t>
  </si>
  <si>
    <t xml:space="preserve"> 5915320 </t>
  </si>
  <si>
    <t>Transporte com caminhão basculante de 14 m³ - rodovia com revestimento primário</t>
  </si>
  <si>
    <t>tkm</t>
  </si>
  <si>
    <t xml:space="preserve"> 3.3 </t>
  </si>
  <si>
    <t>Descarregamento ou descarga e espalhamento</t>
  </si>
  <si>
    <t xml:space="preserve"> 3.3.1 </t>
  </si>
  <si>
    <t xml:space="preserve"> 74153/001 </t>
  </si>
  <si>
    <t>ESPALHAMENTO MECANIZADO (COM MOTONIVELADORA 140 HP) MATERIAL 1A. CATEGORIA</t>
  </si>
  <si>
    <t xml:space="preserve"> 3.4 </t>
  </si>
  <si>
    <t>Compactação de aterros</t>
  </si>
  <si>
    <t xml:space="preserve"> 3.4.1 </t>
  </si>
  <si>
    <t xml:space="preserve"> 5502978 </t>
  </si>
  <si>
    <t>Compactação de aterros a 100% do Proctor normal</t>
  </si>
  <si>
    <t xml:space="preserve"> 98504 </t>
  </si>
  <si>
    <t>PLANTIO DE GRAMA EM PLACAS. AF_05/2018</t>
  </si>
  <si>
    <t>Contenções</t>
  </si>
  <si>
    <t>Viga Baldrame</t>
  </si>
  <si>
    <t xml:space="preserve"> 5.1.1 </t>
  </si>
  <si>
    <t xml:space="preserve"> 96526 </t>
  </si>
  <si>
    <t>ESCAVAÇÃO MANUAL DE VALA PARA VIGA BALDRAME, SEM PREVISÃO DE FÔRMA. AF_06/2017</t>
  </si>
  <si>
    <t xml:space="preserve"> 5.1.2 </t>
  </si>
  <si>
    <t xml:space="preserve"> 19.53.01 </t>
  </si>
  <si>
    <t>LASTRO DE PEDRA BRITADA - FUNDO DA VALA</t>
  </si>
  <si>
    <t xml:space="preserve"> 5.1.3 </t>
  </si>
  <si>
    <t xml:space="preserve"> 68053 </t>
  </si>
  <si>
    <t>FORNECIMENTO/INSTALACAO LONA PLASTICA PRETA, PARA FUNDAÇÃO, ESPESSURA 150 MICRAS.</t>
  </si>
  <si>
    <t xml:space="preserve"> 5.1.4 </t>
  </si>
  <si>
    <t xml:space="preserve"> 96547 </t>
  </si>
  <si>
    <t>ARMAÇÃO DE VIGA BALDRAME  UTILIZANDO AÇO CA-50 DE 12,5 MM - MONTAGEM. AF_06/2017</t>
  </si>
  <si>
    <t xml:space="preserve"> 5.1.5 </t>
  </si>
  <si>
    <t xml:space="preserve"> 96543 </t>
  </si>
  <si>
    <t>ARMAÇÃO DE VIGA BALDRAME  UTILIZANDO AÇO CA-60 DE 5 MM - MONTAGEM. AF_06/2017</t>
  </si>
  <si>
    <t xml:space="preserve"> 5.1.6 </t>
  </si>
  <si>
    <t xml:space="preserve"> 030321 </t>
  </si>
  <si>
    <t>CONCRETO FCK = 30,0MPA - USINADO E BOMBEÁVEL</t>
  </si>
  <si>
    <t xml:space="preserve"> 5.1.7 </t>
  </si>
  <si>
    <t xml:space="preserve"> 5.1.8 </t>
  </si>
  <si>
    <t>Blocos</t>
  </si>
  <si>
    <t xml:space="preserve"> 5.2.1 </t>
  </si>
  <si>
    <t xml:space="preserve"> 96522 </t>
  </si>
  <si>
    <t>ESCAVAÇÃO MANUAL PARA BLOCO DE COROAMENTO, SEM PREVISÃO DE FÔRMA. AF_06/2017</t>
  </si>
  <si>
    <t xml:space="preserve"> 5.2.2 </t>
  </si>
  <si>
    <t>LASTRO DE PEDRA BRITADA-FUNDO DO BLOCO</t>
  </si>
  <si>
    <t xml:space="preserve"> 5.2.3 </t>
  </si>
  <si>
    <t>FORNECIMENTO/INSTALACAO LONA PLASTICA PRETA, PARA IMPERMEABILIZACAO, ESPESSURA 150 MICRAS.</t>
  </si>
  <si>
    <t xml:space="preserve"> 5.2.4 </t>
  </si>
  <si>
    <t>ARMAÇÃO DE BLOCO UTILIZANDO AÇO CA-60 DE 5 MM - MONTAGEM. AF_06/2017</t>
  </si>
  <si>
    <t xml:space="preserve"> 5.2.5 </t>
  </si>
  <si>
    <t xml:space="preserve"> 96544 </t>
  </si>
  <si>
    <t>ARMAÇÃO DE BLOCO, VIGA BALDRAME OU SAPATA UTILIZANDO AÇO CA-50 DE 6,3 MM - MONTAGEM. AF_06/2017</t>
  </si>
  <si>
    <t xml:space="preserve"> 5.2.6 </t>
  </si>
  <si>
    <t xml:space="preserve"> 5.2.7 </t>
  </si>
  <si>
    <t xml:space="preserve"> 04.03.04 </t>
  </si>
  <si>
    <t>PERFURAÇAO DE ESTACA TRADO D= 30 CM</t>
  </si>
  <si>
    <t xml:space="preserve"> 5.2.8 </t>
  </si>
  <si>
    <t xml:space="preserve"> 04.15.05 </t>
  </si>
  <si>
    <t>ARMAÇÃO DE ESTACA UTILIZANDO AÇO CA-50 DE 8,00 MM - ARMAÇAO INCL. CORTE, DOBRA E COLOCAÇAO EM FUNDAÇAO - MONTAGEM.</t>
  </si>
  <si>
    <t xml:space="preserve"> 5.2.9 </t>
  </si>
  <si>
    <t>ARMAÇÃO DE ESTACA UTILIZANDO AÇO CA-60 DE 5,00 MM - ARMAÇAO INCL. CORTE, DOBRA E COLOCAÇAO EM FUNDAÇAO - MONTAGEM.</t>
  </si>
  <si>
    <t xml:space="preserve"> 5.2.10 </t>
  </si>
  <si>
    <t>CONCRETO FCK = 30,0MPA - USINADO E BOMBEÁVEL - ESTACAS</t>
  </si>
  <si>
    <t xml:space="preserve"> 5.2.11 </t>
  </si>
  <si>
    <t>Pilares</t>
  </si>
  <si>
    <t xml:space="preserve"> 5.3.1 </t>
  </si>
  <si>
    <t xml:space="preserve"> 05.04.01 </t>
  </si>
  <si>
    <t>FORMA DE COMPENSADO RESINADO</t>
  </si>
  <si>
    <t xml:space="preserve"> 5.3.2 </t>
  </si>
  <si>
    <t xml:space="preserve"> 92763 </t>
  </si>
  <si>
    <t>ARMAÇÃO DE  VIGA DE UMA ESTRUTURA CONVENCIONAL DE CONCRETO ARMADO EM UM EDIFÍCIO DE MÚLTIPLOS PAVIMENTOS UTILIZANDO AÇO CA-50 DE 12,5 MM - MONTAGEM. AF_12/2015</t>
  </si>
  <si>
    <t xml:space="preserve"> 5.3.3 </t>
  </si>
  <si>
    <t xml:space="preserve"> 92759 </t>
  </si>
  <si>
    <t>ARMAÇÃO DE PILAR OU VIGA DE UMA ESTRUTURA CONVENCIONAL DE CONCRETO ARMADO EM UM EDIFÍCIO DE MÚLTIPLOS PAVIMENTOS UTILIZANDO AÇO CA-60 DE 5,0 MM - MONTAGEM. AF_12/2015</t>
  </si>
  <si>
    <t xml:space="preserve"> 5.3.4 </t>
  </si>
  <si>
    <t>Paredes</t>
  </si>
  <si>
    <t xml:space="preserve"> 5.4.1 </t>
  </si>
  <si>
    <t xml:space="preserve"> 40.30.31 </t>
  </si>
  <si>
    <t>ALVENARIA BLOCO DE CONCRETO, E = 15CM, A REVESTIR</t>
  </si>
  <si>
    <t xml:space="preserve"> 40.30.36 </t>
  </si>
  <si>
    <t>ALVENARIA BLOCO DE CONCRETO, E = 15CM, APARENTE</t>
  </si>
  <si>
    <t xml:space="preserve"> 5.4.2 </t>
  </si>
  <si>
    <t xml:space="preserve"> ALV-EST-010 </t>
  </si>
  <si>
    <t>ALVENARIA DE BLOCO DE CONCRETO CHEIO, CONCRETO FCK = 15 MPA E ARMAÇÃO E = 15 CM</t>
  </si>
  <si>
    <t>IMPERMEABILIZAÇÃO - MURO</t>
  </si>
  <si>
    <t xml:space="preserve"> 5.5.1 </t>
  </si>
  <si>
    <t>IMPERMEABILIZAÇÃO DE SUPERFÍCIE COM EMULSÃO ASFÁLTICA, 2 DEMÃOS AF_06/2018 - FACE INTERNA</t>
  </si>
  <si>
    <t xml:space="preserve"> 5.5.2 </t>
  </si>
  <si>
    <t xml:space="preserve"> 5.5.3 </t>
  </si>
  <si>
    <t xml:space="preserve"> 73881/001 </t>
  </si>
  <si>
    <t>EXECUCAO DE DRENO COM MANTA GEOTEXTIL 200 G/M2 EM TORNO DO TUBO</t>
  </si>
  <si>
    <t xml:space="preserve"> 5.5.4 </t>
  </si>
  <si>
    <t xml:space="preserve"> 73816/001 </t>
  </si>
  <si>
    <t>EXECUCAO DE DRENO COM TUBOS DE PVC CORRUGADO FLEXIVEL PERFURADO - DN 100</t>
  </si>
  <si>
    <t xml:space="preserve"> 5.5.5 </t>
  </si>
  <si>
    <t xml:space="preserve"> 83682 </t>
  </si>
  <si>
    <t>CAMADA VERTICAL DRENANTE C/ PEDRA BRITADA NUMS 1 E 2</t>
  </si>
  <si>
    <t xml:space="preserve"> 5.5.6 </t>
  </si>
  <si>
    <t>ANDAIME FACHADEIRO INCLUSIVE FORRO METALICO - 100 M² EM 3 MESES DE EXECUÇÃO</t>
  </si>
  <si>
    <t xml:space="preserve"> 5.5.7 </t>
  </si>
  <si>
    <t xml:space="preserve"> 5.5.8 </t>
  </si>
  <si>
    <t xml:space="preserve"> 97907 </t>
  </si>
  <si>
    <t>CAIXA ENTERRADA HIDRÁULICA RETANGULAR, EM ALVENARIA COM BLOCOS DE CONCRETO, DIMENSÕES INTERNAS: 0,8X0,8X0,6 M PARA REDE DE ESGOTO. AF_05/2018</t>
  </si>
  <si>
    <t>Pavimentos</t>
  </si>
  <si>
    <t xml:space="preserve"> URB-MFC-005 </t>
  </si>
  <si>
    <t>MEIO-FIO DE CONCRETO PRÉ-MOLDADO TIPO A - (12 X 16,7 X 35) CM, INCLUSIVE ESCAVAÇÃO E REATERRO</t>
  </si>
  <si>
    <t xml:space="preserve"> URB-RAM-005 </t>
  </si>
  <si>
    <t>RAMPA PARA ACESSO DE DEFICIENTE, EM CONCRETO SIMPLES FCK = 25 MPA, DESEMPENADA, COM PINTURA INDICATIVA, 02 DEMÃOS</t>
  </si>
  <si>
    <t>Instalações Elétricas - Praça</t>
  </si>
  <si>
    <t xml:space="preserve"> 74231/001 </t>
  </si>
  <si>
    <t>LUMINARIA ABERTA PARA ILUMINACAO PUBLICA, PARA LAMPADA A VAPOR DE MERCURIO ATE 400W E MISTA ATE 500W, COM BRACO EM TUBO DE ACO GALV D=50MM PROJ HOR=2.500MM E PROJ VERT= 2.200MM, FORNECIMENTO E INSTALACAO</t>
  </si>
  <si>
    <t xml:space="preserve"> 73831/009 </t>
  </si>
  <si>
    <t>LAMPADA DE VAPOR DE SODIO DE 400WX220V - FORNECIMENTO E INSTALACAO</t>
  </si>
  <si>
    <t xml:space="preserve"> 7.4 </t>
  </si>
  <si>
    <t xml:space="preserve"> 7.5 </t>
  </si>
  <si>
    <t xml:space="preserve"> 7.6 </t>
  </si>
  <si>
    <t xml:space="preserve"> 7.7 </t>
  </si>
  <si>
    <t xml:space="preserve"> 7.8 </t>
  </si>
  <si>
    <t xml:space="preserve"> 92980 </t>
  </si>
  <si>
    <t>CABO DE COBRE FLEXÍVEL ISOLADO, 10 MM², ANTI-CHAMA 0,6/1,0 KV, PARA DISTRIBUIÇÃO - FORNECIMENTO E INSTALAÇÃO. AF_12/2015</t>
  </si>
  <si>
    <t xml:space="preserve"> 7.9 </t>
  </si>
  <si>
    <t xml:space="preserve"> 91931 </t>
  </si>
  <si>
    <t>CABO DE COBRE FLEXÍVEL ISOLADO, 6 MM², ANTI-CHAMA 0,6/1,0 KV, PARA CIRCUITOS TERMINAIS - FORNECIMENTO E INSTALAÇÃO. AF_12/2015</t>
  </si>
  <si>
    <t xml:space="preserve"> 7.10 </t>
  </si>
  <si>
    <t xml:space="preserve"> 83399 </t>
  </si>
  <si>
    <t>RELE FOTOELETRICO P/ COMANDO DE ILUMINACAO EXTERNA 220V/1000W - FORNECIMENTO E INSTALACAO</t>
  </si>
  <si>
    <t xml:space="preserve"> 7.11 </t>
  </si>
  <si>
    <t xml:space="preserve"> 74131/008 </t>
  </si>
  <si>
    <t>QUADRO DE DISTRIBUICAO DE ENERGIA DE EMBUTIR, EM CHAPA METALICA, PARA 50 DISJUNTORES TERMOMAGNETICOS MONOPOLARES, COM BARRAMENTO TRIFASICO E NEUTRO, FORNECIMENTO E INSTALACAO</t>
  </si>
  <si>
    <t xml:space="preserve"> 7.12 </t>
  </si>
  <si>
    <t xml:space="preserve"> 93663 </t>
  </si>
  <si>
    <t>DISJUNTOR BIPOLAR TIPO DIN, CORRENTE NOMINAL DE 25A - FORNECIMENTO E INSTALAÇÃO. AF_04/2016</t>
  </si>
  <si>
    <t xml:space="preserve"> 7.13 </t>
  </si>
  <si>
    <t xml:space="preserve"> 7.14 </t>
  </si>
  <si>
    <t xml:space="preserve"> 7.15 </t>
  </si>
  <si>
    <t xml:space="preserve"> 93673 </t>
  </si>
  <si>
    <t>DISJUNTOR TRIPOLAR TIPO DIN, CORRENTE NOMINAL DE 50A - FORNECIMENTO E INSTALAÇÃO. AF_04/2016</t>
  </si>
  <si>
    <t xml:space="preserve"> 7.16 </t>
  </si>
  <si>
    <t xml:space="preserve"> 91844 </t>
  </si>
  <si>
    <t>ELETRODUTO FLEXÍVEL CORRUGADO, PVC, DN 25 MM (3/4"), PARA CIRCUITOS TERMINAIS, INSTALADO EM LAJE - FORNECIMENTO E INSTALAÇÃO. AF_12/2015</t>
  </si>
  <si>
    <t xml:space="preserve"> 7.17 </t>
  </si>
  <si>
    <t xml:space="preserve"> ELE-PAD-025 </t>
  </si>
  <si>
    <t>PADRÃO CEMIG AÉREO TIPO D5, 38,1 &lt;= DEMANDA &lt;= 47 KVA, TRIFÁSICO</t>
  </si>
  <si>
    <t xml:space="preserve"> 7.18 </t>
  </si>
  <si>
    <t xml:space="preserve"> 73831/001 </t>
  </si>
  <si>
    <t>LAMPADA DE VAPOR DE MERCURIO DE 125W - FORNECIMENTO E INSTALACAO</t>
  </si>
  <si>
    <t>Mobiliário - Praça</t>
  </si>
  <si>
    <t xml:space="preserve"> C3451 </t>
  </si>
  <si>
    <t>SEINFRA</t>
  </si>
  <si>
    <t>LIXEIRA EM FIBRA DE VIDRO CAP.=40L e DIAM.=35cm</t>
  </si>
  <si>
    <t xml:space="preserve"> 18.10.03 </t>
  </si>
  <si>
    <t>BANCO PRE-MOLDADO CONCRETO 45X150X45CM PREMO/EQUIVALENTE</t>
  </si>
  <si>
    <t xml:space="preserve"> 18.10.05 </t>
  </si>
  <si>
    <t>CONJUNTO DE MESA E 2 BANCOS DE CONCRETO PARA JOGOS</t>
  </si>
  <si>
    <t>Concha Acústica - Estrutura Metallica</t>
  </si>
  <si>
    <t xml:space="preserve"> 72112 </t>
  </si>
  <si>
    <t>ESTRUTURA METALICA EM TRELICAS (arco), VAO LIVRE DE 20M, FORNECIMENTO E MONTAGEM - COMPOSTA POR CONTRAVENTO, TIRANTE , TRAMA COMPLETA E FIXAÇÃO</t>
  </si>
  <si>
    <t xml:space="preserve"> 07.03.052 </t>
  </si>
  <si>
    <t>TELHA DE ACO GALV PINT 1 FACE PO OU COIL-COATING ONDULADA E=0,65MM</t>
  </si>
  <si>
    <t xml:space="preserve"> 84660 </t>
  </si>
  <si>
    <t>FUNDO PREPARADOR PRIMER SINTETICO, PARA ESTRUTURA METALICA, UMA DEMÃO, ESPESSURA DE 25 MICRA</t>
  </si>
  <si>
    <t xml:space="preserve"> 79463 </t>
  </si>
  <si>
    <t>PINTURA A OLEO, 1 DEMAO</t>
  </si>
  <si>
    <t xml:space="preserve"> TER-REG-010 </t>
  </si>
  <si>
    <t>REGULARIZAÇÃO E COMPACTAÇÃO DE TERRENO COM PLACA VIBRATÓRIA - PISO CONCHA</t>
  </si>
  <si>
    <t>LASTRO DE PEDRA BRITADA - PISO CONCHA E= 0,05</t>
  </si>
  <si>
    <t>FORNECIMENTO/INSTALACAO LONA PLASTICA PRETA, PARA IMPERMEABILIZACAO, ESPESSURA 150 MICRAS -  PISO CONCHA</t>
  </si>
  <si>
    <t xml:space="preserve"> 97086 </t>
  </si>
  <si>
    <t>FABRICAÇÃO, MONTAGEM E DESMONTAGEM DE FORMA PARA PISO DE CONCRETO, EM MADEIRA SERRADA, . AF_09/2017 - PISO CONCHA</t>
  </si>
  <si>
    <t xml:space="preserve"> 85662 </t>
  </si>
  <si>
    <t>ARMACAO EM TELA DE ACO SOLDADA NERVURADA Q-92, ACO CA-60, 4,2MM, MALHA 15X15CM - PISO CONCHA</t>
  </si>
  <si>
    <t xml:space="preserve"> 11.01.290 </t>
  </si>
  <si>
    <t>Concreto usinado, fck = 25,0 MPa - para bombeamento - ´PISO CONHA E= 0,08</t>
  </si>
  <si>
    <t xml:space="preserve"> C0028 </t>
  </si>
  <si>
    <t>ADENSAMENTO/REGULARIZAÇÃO SUP.CONCRETO RÉGUA - aplicado com juntas, polido</t>
  </si>
  <si>
    <t>Escadas</t>
  </si>
  <si>
    <t xml:space="preserve"> TER-ESC-035 </t>
  </si>
  <si>
    <t>ESCAVAÇÃO MANUAL DE VALAS H &lt;= 1,50 M</t>
  </si>
  <si>
    <t xml:space="preserve"> ALV-BLO-035 </t>
  </si>
  <si>
    <t>ALVENARIA DE BLOCO DE CONCRETO E = 10 CM, A REVESTIR, PORTANTE - BLOCO FCK = 4,5 MPA</t>
  </si>
  <si>
    <t xml:space="preserve"> 40.31.05 </t>
  </si>
  <si>
    <t>EMBOCO COM ARGAMASSA 1:7</t>
  </si>
  <si>
    <t xml:space="preserve"> 94964 </t>
  </si>
  <si>
    <t>PATAMAR EM CONCRETO FCK = 20MPA, TRAÇO 1:2,7:3 (CIMENTO/ AREIA MÉDIA/ BRITA 1)  - PREPARO MECÂNICO COM BETONEIRA 400 L. Desempenado, acabamento liso.</t>
  </si>
  <si>
    <t xml:space="preserve"> C3505 </t>
  </si>
  <si>
    <t>GUARDA CORPO C/ CORRIMÃO EM TUBO DE AÇO GALVANIZADO 3/4" -h=1,0m</t>
  </si>
  <si>
    <t xml:space="preserve"> 79498/001 </t>
  </si>
  <si>
    <t>PINTURA A OLEO BRILHANTE SOBRE SUPERFICIE METALICA, UMA DEMAO INCLUSO UMA DEMAO DE FUNDO ANTICORROSIVO</t>
  </si>
  <si>
    <t>Banheiro</t>
  </si>
  <si>
    <t xml:space="preserve"> 11.1.1 </t>
  </si>
  <si>
    <t xml:space="preserve"> 11.1.2 </t>
  </si>
  <si>
    <t>LASTRO DE PEDRA BRITADA - 5CM</t>
  </si>
  <si>
    <t xml:space="preserve"> 11.1.3 </t>
  </si>
  <si>
    <t xml:space="preserve"> 11.1.4 </t>
  </si>
  <si>
    <t xml:space="preserve"> 11.1.5 </t>
  </si>
  <si>
    <t>ARMAÇÃO DE VIGA BALDRAME UTILIZANDO AÇO CA-60 DE 5 MM - MONTAGEM. AF_06/2017</t>
  </si>
  <si>
    <t xml:space="preserve"> 11.1.6 </t>
  </si>
  <si>
    <t xml:space="preserve"> 11.1.7 </t>
  </si>
  <si>
    <t xml:space="preserve"> 11.1.8 </t>
  </si>
  <si>
    <t xml:space="preserve"> 11.2 </t>
  </si>
  <si>
    <t xml:space="preserve"> 11.2.1 </t>
  </si>
  <si>
    <t>ESCAVAÇÃO MANUAL PARA BLOCO DE COROAMENTO OU SAPATA, SEM PREVISÃO DE FÔRMA. AF_06/2017</t>
  </si>
  <si>
    <t xml:space="preserve"> 11.2.2 </t>
  </si>
  <si>
    <t>LASTRO DE PEDRA BRITADA - fundo do bloco - 5cm</t>
  </si>
  <si>
    <t xml:space="preserve"> 11.2.3 </t>
  </si>
  <si>
    <t xml:space="preserve"> 11.2.4 </t>
  </si>
  <si>
    <t>ARMAÇÃO DE BLOCO UTILIZANDO AÇO CA-60 DE 5 MM - ARMAÇAO INCL. CORTE, DOBRA E COLOCAÇAO EM FUNDAÇAO</t>
  </si>
  <si>
    <t xml:space="preserve"> 11.2.5 </t>
  </si>
  <si>
    <t>ARMAÇÃO DE BLOCO UTILIZANDO AÇO CA-50 DE 6,3 MM -ARMAÇAO INCL. CORTE, DOBRA E COLOCAÇAO EM FUNDAÇAO</t>
  </si>
  <si>
    <t xml:space="preserve"> 11.2.6 </t>
  </si>
  <si>
    <t xml:space="preserve"> 11.2.7 </t>
  </si>
  <si>
    <t xml:space="preserve"> 11.2.8 </t>
  </si>
  <si>
    <t xml:space="preserve"> 04.15.03 </t>
  </si>
  <si>
    <t xml:space="preserve"> 11.2.9 </t>
  </si>
  <si>
    <t xml:space="preserve"> 11.2.10 </t>
  </si>
  <si>
    <t xml:space="preserve"> 11.2.11 </t>
  </si>
  <si>
    <t>Pilares e Vigas</t>
  </si>
  <si>
    <t xml:space="preserve"> 11.3.1 </t>
  </si>
  <si>
    <t>FORMA DE COMPENSADO RESINADO - CHAPA DE MADEIRA COMPENSADA RESINADA PARA FORMA DE CONCRETO, DE *2,2 X 1,1* M, E = 20 MM, APLICAÇÃO DE DESMOLDANTE PARA FORMA DE MADEIRA, FORMA INCLUSIVE DESFORMA, ESCORAMENTO  E LIMPEZA</t>
  </si>
  <si>
    <t xml:space="preserve"> 11.3.2 </t>
  </si>
  <si>
    <t xml:space="preserve"> 11.3.3 </t>
  </si>
  <si>
    <t xml:space="preserve"> 92779 </t>
  </si>
  <si>
    <t>ARMAÇÃO DE VIGA DE UMA ESTRUTURA CONVENCIONAL DE CONCRETO ARMADO EM UMA EDIFICAÇÃO TÉRREA OU SOBRADO UTILIZANDO AÇO CA-50 DE 12,5 MM - MONTAGEM. AF_12/2015</t>
  </si>
  <si>
    <t xml:space="preserve"> 11.3.4 </t>
  </si>
  <si>
    <t xml:space="preserve"> 92775 </t>
  </si>
  <si>
    <t>ARMAÇÃO VIGA DE UMA ESTRUTURA CONVENCIONAL DE CONCRETO ARMADO EM UMA EDIFICAÇÃO TÉRREA OU SOBRADO UTILIZANDO AÇO CA-60 DE 5,0 MM - MONTAGEM. AF_12/2015</t>
  </si>
  <si>
    <t xml:space="preserve"> 11.3.5 </t>
  </si>
  <si>
    <t>ARMAÇÃO DE PILAR DE UMA ESTRUTURA CONVENCIONAL DE CONCRETO ARMADO EM UMA EDIFICAÇÃO TÉRREA OU SOBRADO UTILIZANDO AÇO CA-50 DE 12,5 MM - MONTAGEM. AF_12/2015</t>
  </si>
  <si>
    <t xml:space="preserve"> 11.3.6 </t>
  </si>
  <si>
    <t>ARMAÇÃO DE PILAR DE UMA ESTRUTURA CONVENCIONAL DE CONCRETO ARMADO EM UMA EDIFICAÇÃO TÉRREA OU SOBRADO UTILIZANDO AÇO CA-60 DE 5,0 MM - MONTAGEM. AF_12/2015</t>
  </si>
  <si>
    <t xml:space="preserve"> 11.3.8 </t>
  </si>
  <si>
    <t>ANDAIME COM ESTRADOS - 60 M² - 4 meses - VIGAS,PILARES, ALVENARIA, PINTURA, ETC</t>
  </si>
  <si>
    <t xml:space="preserve"> 11.3.9 </t>
  </si>
  <si>
    <t>MONTAGEM E DSMONTAGEM DE ANDAIME</t>
  </si>
  <si>
    <t>Laje</t>
  </si>
  <si>
    <t xml:space="preserve"> 11.4.1 </t>
  </si>
  <si>
    <t xml:space="preserve"> 74141/004 </t>
  </si>
  <si>
    <t>LAJE PRE-MOLD BETA 20 P/3,5KN/M2 VAO 6,2M INCL VIGOTAS TIJOLOS ARMADU-RA NEGATIVA CAPEAMENTO 3CM CONCRETO 15MPA ESCORAMENTO MATERIAL E MAO  DE OBRA.</t>
  </si>
  <si>
    <t xml:space="preserve"> 11.4.2 </t>
  </si>
  <si>
    <t xml:space="preserve"> 96114 </t>
  </si>
  <si>
    <t>FORRO EM DRYWALL, PARA AMBIENTES COMERCIAIS, INCLUSIVE ESTRUTURA DE FIXAÇÃO. AF_05/2017_P</t>
  </si>
  <si>
    <t xml:space="preserve"> 11.4.3 </t>
  </si>
  <si>
    <t xml:space="preserve"> 11.4.4 </t>
  </si>
  <si>
    <t xml:space="preserve"> 88488 </t>
  </si>
  <si>
    <t>APLICAÇÃO MANUAL DE PINTURA COM TINTA LÁTEX ACRÍLICA EM TETO, DUAS DEMÃOS. AF_06/2014</t>
  </si>
  <si>
    <t>Piso</t>
  </si>
  <si>
    <t xml:space="preserve"> 11.5.1 </t>
  </si>
  <si>
    <t>REGULARIZAÇÃO E COMPACTAÇÃO DE TERRENO COM PLACA VIBRATÓRIA</t>
  </si>
  <si>
    <t xml:space="preserve"> 11.5.2 </t>
  </si>
  <si>
    <t>LASTRO DE PEDRA BRITADA</t>
  </si>
  <si>
    <t xml:space="preserve"> 11.5.3 </t>
  </si>
  <si>
    <t xml:space="preserve"> 11.5.4 </t>
  </si>
  <si>
    <t xml:space="preserve"> 16.02.070 </t>
  </si>
  <si>
    <t>PISO DE CONCRETO - 5CM</t>
  </si>
  <si>
    <t xml:space="preserve"> 11.5.5 </t>
  </si>
  <si>
    <t xml:space="preserve"> 74106/001 </t>
  </si>
  <si>
    <t>IMPERMEABILIZACAO DE ESTRUTURAS ENTERRADAS, COM TINTA ASFALTICA, DUAS DEMAOS.</t>
  </si>
  <si>
    <t xml:space="preserve"> 11.5.6 </t>
  </si>
  <si>
    <t xml:space="preserve"> 87758 </t>
  </si>
  <si>
    <t>CONTRAPISO EM ARGAMASSA PRONTA, PREPARO MECÂNICO COM MISTURADOR 300 KG, APLICADO EM ÁREAS MOLHADAS SOBRE IMPERMEABILIZAÇÃO, ESPESSURA 3CM. AF_06/2014</t>
  </si>
  <si>
    <t xml:space="preserve"> 11.5.7 </t>
  </si>
  <si>
    <t xml:space="preserve"> 87258 </t>
  </si>
  <si>
    <t>REVESTIMENTO CERÂMICO PARA PISO COM PLACAS TIPO PORCELANATO DE DIMENSÕES 45X45 CM APLICADA EM AMBIENTES DE ÁREA MENOR QUE 5 M². AF_06/2014</t>
  </si>
  <si>
    <t xml:space="preserve"> 11.5.8 </t>
  </si>
  <si>
    <t xml:space="preserve"> 87263 </t>
  </si>
  <si>
    <t>REVESTIMENTO CERÂMICO PARA PISO COM PLACAS TIPO PORCELANATO DE DIMENSÕES 60X60 CM APLICADA EM AMBIENTES DE ÁREA MAIOR QUE 10 M². AF_06/2014</t>
  </si>
  <si>
    <t xml:space="preserve"> 11.5.9 </t>
  </si>
  <si>
    <t xml:space="preserve"> 98689 </t>
  </si>
  <si>
    <t>SOLEIRA EM GRANITO, LARGURA 15 CM, ESPESSURA 2,0 CM. AF_06/2018</t>
  </si>
  <si>
    <t>PAREDES</t>
  </si>
  <si>
    <t xml:space="preserve"> 11.6.1 </t>
  </si>
  <si>
    <t xml:space="preserve"> 11.6.2 </t>
  </si>
  <si>
    <t xml:space="preserve"> 11.6.3 </t>
  </si>
  <si>
    <t xml:space="preserve"> 11.6.4 </t>
  </si>
  <si>
    <t xml:space="preserve"> 11.6.6 </t>
  </si>
  <si>
    <t xml:space="preserve"> 87268 </t>
  </si>
  <si>
    <t>REVESTIMENTO CERÂMICO PARA PAREDES INTERNAS COM PLACAS TIPO ESMALTADA EXTRA DE DIMENSÕES 40x30 CM APLICADAS EM AMBIENTES DE ÁREA MENOR QUE 5 M² NA ALTURA INTEIRA DAS PAREDES. AF_06/2014</t>
  </si>
  <si>
    <t xml:space="preserve"> 11.6.7 </t>
  </si>
  <si>
    <t xml:space="preserve"> 93198 </t>
  </si>
  <si>
    <t>CONTRAVERGA MOLDADA IN LOCO COM UTILIZAÇÃO DE BLOCOS CANALETA PARA VÃOS DE ATÉ 1,5 M DE COMPRIMENTO. AF_03/2016</t>
  </si>
  <si>
    <t xml:space="preserve"> 11.6.8 </t>
  </si>
  <si>
    <t xml:space="preserve"> 93190 </t>
  </si>
  <si>
    <t>VERGA MOLDADA IN LOCO COM UTILIZAÇÃO DE BLOCOS CANALETA PARA JANELAS COM ATÉ 1,5 M DE VÃO. AF_03/2016</t>
  </si>
  <si>
    <t>Louças/Metáis/Divisoria/Porta/Janelas</t>
  </si>
  <si>
    <t xml:space="preserve"> 11.7.1 </t>
  </si>
  <si>
    <t xml:space="preserve"> 07.32.10 </t>
  </si>
  <si>
    <t>DIV.GRANITO CINZA CORUMBA E=3CM FERRAGEM LATAO C</t>
  </si>
  <si>
    <t xml:space="preserve"> 11.7.2 </t>
  </si>
  <si>
    <t xml:space="preserve"> 91341 </t>
  </si>
  <si>
    <t>PORTA EM ALUMÍNIO DE ABRIR TIPO VENEZIANA COM GUARNIÇÃO, FIXAÇÃO COM PARAFUSOS - FORNECIMENTO E INSTALAÇÃO. AF_08/2015</t>
  </si>
  <si>
    <t xml:space="preserve"> 11.7.3 </t>
  </si>
  <si>
    <t xml:space="preserve"> 74046/002 </t>
  </si>
  <si>
    <t>TARJETA TIPO LIVRE/OCUPADO PARA PORTA DE BANHEIRO</t>
  </si>
  <si>
    <t xml:space="preserve"> 11.7.4 </t>
  </si>
  <si>
    <t xml:space="preserve"> 90831 </t>
  </si>
  <si>
    <t>FECHADURA DE EMBUTIR PARA PORTA DE BANHEIRO, COMPLETA, ACABAMENTO PADRÃO MÉDIO, INCLUSO EXECUÇÃO DE FURO - FORNECIMENTO E INSTALAÇÃO. AF_08/2015</t>
  </si>
  <si>
    <t xml:space="preserve"> 11.7.5 </t>
  </si>
  <si>
    <t xml:space="preserve"> 11.7.6 </t>
  </si>
  <si>
    <t xml:space="preserve"> BAN-ROD-010 </t>
  </si>
  <si>
    <t>RODABANCADA EM GRANITO CINZA ANDORINHA H = 10 CM, E = 2 CM</t>
  </si>
  <si>
    <t xml:space="preserve"> 11.7.7 </t>
  </si>
  <si>
    <t xml:space="preserve"> 11.7.8 </t>
  </si>
  <si>
    <t xml:space="preserve"> 44.03.510 </t>
  </si>
  <si>
    <t>Torneira de parede antivandalismo, DN= 3/4´</t>
  </si>
  <si>
    <t xml:space="preserve"> 11.7.9 </t>
  </si>
  <si>
    <t xml:space="preserve"> 86919 </t>
  </si>
  <si>
    <t>TANQUE DE LOUÇA BRANCA COM COLUNA, 30L OU EQUIVALENTE, INCLUSO SIFÃO FLEXÍVEL EM PVC, VÁLVULA METÁLICA E TORNEIRA DE METAL CROMADO PADRÃO MÉDIO - FORNECIMENTO E INSTALAÇÃO. AF_12/2013</t>
  </si>
  <si>
    <t xml:space="preserve"> 11.7.10 </t>
  </si>
  <si>
    <t xml:space="preserve"> 11.7.11 </t>
  </si>
  <si>
    <t xml:space="preserve"> 47.04.050 </t>
  </si>
  <si>
    <t>Válvula de descarga antivandalismo, DN= 1 1/2´</t>
  </si>
  <si>
    <t xml:space="preserve"> 11.7.12 </t>
  </si>
  <si>
    <t xml:space="preserve"> 74234/001 </t>
  </si>
  <si>
    <t>MICTORIO SIFONADO DE LOUCA BRANCA COM PERTENCES, COM REGISTRO DE PRESSAO 1/2" COM CANOPLA CROMADA ACABAMENTO SIMPLES E CONJUNTO PARA FIXACAO  - FORNECIMENTO E INSTALACAO</t>
  </si>
  <si>
    <t xml:space="preserve"> 11.7.13 </t>
  </si>
  <si>
    <t xml:space="preserve"> 47.04.090 </t>
  </si>
  <si>
    <t>Válvula de mictório antivandalismo, DN= 3/4´</t>
  </si>
  <si>
    <t xml:space="preserve"> 11.7.14 </t>
  </si>
  <si>
    <t xml:space="preserve"> 95472 </t>
  </si>
  <si>
    <t>VASO SANITARIO SIFONADO CONVENCIONAL PARA PCD SEM FURO FRONTAL COM LOUÇA BRANCA SEM ASSENTO, INCLUSO CONJUNTO DE LIGAÇÃO PARA BACIA SANITÁRIA AJUSTÁVEL - FORNECIMENTO E INSTALAÇÃO. AF_10/2016</t>
  </si>
  <si>
    <t xml:space="preserve"> 11.7.15 </t>
  </si>
  <si>
    <t xml:space="preserve"> 170521 </t>
  </si>
  <si>
    <t>BARRA DE APOIO PARA DEFICIENTES L=80 CM (BARRAS COM DIÂMETRO ENTRE 3,0 E 4,5CM) - VASO E PAREDE</t>
  </si>
  <si>
    <t xml:space="preserve"> 11.7.16 </t>
  </si>
  <si>
    <t xml:space="preserve"> 47.04.080 </t>
  </si>
  <si>
    <t>Válvula de descarga externa, tipo alavanca com registro próprio, DN= 1 1/4´ e DN= 1 1/2 - para PCD´</t>
  </si>
  <si>
    <t xml:space="preserve"> 11.7.17 </t>
  </si>
  <si>
    <t xml:space="preserve"> 13.40.53 </t>
  </si>
  <si>
    <t>BARRA APOIO P/ LAVAT. RETANG. INOX 49X64X49CM D=1 1/2"</t>
  </si>
  <si>
    <t xml:space="preserve"> 11.7.18 </t>
  </si>
  <si>
    <t xml:space="preserve"> 86943 </t>
  </si>
  <si>
    <t>LAVATÓRIO LOUÇA BRANCA SUSPENSO, 29,5 X 39CM OU EQUIVALENTE, PADRÃO POPULAR, INCLUSO SIFÃO FLEXÍVEL EM PVC, VÁLVULA E ENGATE FLEXÍVEL 30CM EM PLÁSTICO, PADRÃO POPULAR - FORNECIMENTO E INSTALAÇÃO. AF_12/2013</t>
  </si>
  <si>
    <t xml:space="preserve"> 11.7.19 </t>
  </si>
  <si>
    <t xml:space="preserve"> 44.03.720 </t>
  </si>
  <si>
    <t>Torneira de mesa para lavatório, acionamento hidromecânico com alavanca, registro integrado regulador de vazão, em latão cromado, DN= 1/2´</t>
  </si>
  <si>
    <t xml:space="preserve"> 11.7.20 </t>
  </si>
  <si>
    <t>BARRA DE APOIO PARA DEFICIENTES L=80 CM (BARRAS COM DIÂMETRO ENTRE 3,0 E 4,5CM) -PORTAS</t>
  </si>
  <si>
    <t xml:space="preserve"> 11.7.21 </t>
  </si>
  <si>
    <t xml:space="preserve"> ACE-PAP-005 </t>
  </si>
  <si>
    <t>PAPELEIRA DE LOUÇA BRANCA</t>
  </si>
  <si>
    <t xml:space="preserve"> 11.7.22 </t>
  </si>
  <si>
    <t xml:space="preserve"> 85005 </t>
  </si>
  <si>
    <t>ESPELHO CRISTAL, ESPESSURA 4MM, COM PARAFUSOS DE FIXACAO, SEM MOLDURA</t>
  </si>
  <si>
    <t xml:space="preserve"> 11.7.23 </t>
  </si>
  <si>
    <t xml:space="preserve"> 95547 </t>
  </si>
  <si>
    <t>SABONETEIRA PLASTICA TIPO DISPENSER PARA SABONETE LIQUIDO COM RESERVATORIO 800 A 1500 ML, INCLUSO FIXAÇÃO. AF_10/2016</t>
  </si>
  <si>
    <t xml:space="preserve"> 11.7.24 </t>
  </si>
  <si>
    <t xml:space="preserve"> 94581 </t>
  </si>
  <si>
    <t>JANELA DE ALUMÍNIO MAXIM-AR, FIXAÇÃO COM ARGAMASSA, COM VIDROS, PADRONIZADA. AF_07/2016</t>
  </si>
  <si>
    <t xml:space="preserve"> 11.7.25 </t>
  </si>
  <si>
    <t xml:space="preserve"> PEI-GRA-010 </t>
  </si>
  <si>
    <t>PEITORIL DE GRANITO CINZA ANDORINHA E = 3 CM</t>
  </si>
  <si>
    <t xml:space="preserve"> 11.8.1 </t>
  </si>
  <si>
    <t>PONTO DE CONSUMO TERMINAL DE ÁGUA FRIA (SUBRAMAL) COM TUBULAÇÃO DE PVC,, INSTALADO EM RAMAL DE ÁGUA, INCLUSOS RASGO E CHUMBAMENTO EM ALVENARIA. AF_12/2014</t>
  </si>
  <si>
    <t xml:space="preserve"> 11.8.2 </t>
  </si>
  <si>
    <t xml:space="preserve"> 94794 </t>
  </si>
  <si>
    <t>REGISTRO DE GAVETA BRUTO, LATÃO, ROSCÁVEL, 1 1/2, COM ACABAMENTO E CANOPLA CROMADOS, INSTALADO EM RESERVAÇÃO DE ÁGUA DE EDIFICAÇÃO QUE POSSUA RESERVATÓRIO DE FIBRA/FIBROCIMENTO  FORNECIMENTO E INSTALAÇÃO. AF_06/2016</t>
  </si>
  <si>
    <t xml:space="preserve"> 11.8.3 </t>
  </si>
  <si>
    <t xml:space="preserve"> 91788 </t>
  </si>
  <si>
    <t>(COMPOSIÇÃO REPRESENTATIVA) DO SERVIÇO DE INSTALAÇÃO DE TUBOS DE PVC, SOLDÁVEL, ÁGUA FRIA, DN 50 MM (INSTALADO EM PRUMADA), INCLUSIVE CONEXÕES, CORTES E FIXAÇÕES, PARA PRÉDIOS. AF_10/2015</t>
  </si>
  <si>
    <t xml:space="preserve"> 11.8.4 </t>
  </si>
  <si>
    <t xml:space="preserve"> 91186 </t>
  </si>
  <si>
    <t>FIXAÇÃO DE TUBOS HORIZONTAIS DE PVC, CPVC OU COBRE DIÂMETROS MAIORES QUE 40 MM E MENORES OU IGUAIS A 75 MM COM ABRAÇADEIRA METÁLICA FLEXÍVEL 18 MM, FIXADA DIRETAMENTE NA LAJE. AF_05/2015</t>
  </si>
  <si>
    <t xml:space="preserve"> 11.8.7 </t>
  </si>
  <si>
    <t xml:space="preserve"> 94498 </t>
  </si>
  <si>
    <t>REGISTRO DE GAVETA BRUTO, LATÃO, ROSCÁVEL, 2, INSTALADO EM RESERVAÇÃO DE ÁGUA DE EDIFICAÇÃO QUE POSSUA RESERVATÓRIO DE FIBRA/FIBROCIMENTO  FORNECIMENTO E INSTALAÇÃO. AF_06/2016</t>
  </si>
  <si>
    <t xml:space="preserve"> 11.8.8 </t>
  </si>
  <si>
    <t xml:space="preserve"> 94495 </t>
  </si>
  <si>
    <t>REGISTRO DE GAVETA BRUTO, LATÃO, ROSCÁVEL, 1, INSTALADO EM RESERVAÇÃO DE ÁGUA DE EDIFICAÇÃO QUE POSSUA RESERVATÓRIO DE FIBRA/FIBROCIMENTO  FORNECIMENTO E INSTALAÇÃO. AF_06/2016</t>
  </si>
  <si>
    <t xml:space="preserve"> 11.8.9 </t>
  </si>
  <si>
    <t xml:space="preserve"> 11.8.10 </t>
  </si>
  <si>
    <t xml:space="preserve"> 11.8.11 </t>
  </si>
  <si>
    <t xml:space="preserve"> 89402 </t>
  </si>
  <si>
    <t>TUBO, PVC, SOLDÁVEL, DN 25MM, INSTALADO EM RAMAL DE DISTRIBUIÇÃO DE ÁGUA - FORNECIMENTO E INSTALAÇÃO. AF_12/2014 - Ligação da Rua Principal até os Banheiros</t>
  </si>
  <si>
    <t xml:space="preserve"> 11.8.12 </t>
  </si>
  <si>
    <t xml:space="preserve"> 95675 </t>
  </si>
  <si>
    <t>HIDRÔMETRO DN 25 (¾ ), 5,0 M³/H FORNECIMENTO E INSTALAÇÃO. AF_11/2016</t>
  </si>
  <si>
    <t>Esgoto</t>
  </si>
  <si>
    <t xml:space="preserve"> 11.9.1 </t>
  </si>
  <si>
    <t>PONTO DE ESGOTO, INCLUINDO TUBO DE PVC RÍGIDO SOLDÁVEL DE 40 MM E CONEXÕES ( RALOS SIFONADOS, ETC.)</t>
  </si>
  <si>
    <t xml:space="preserve"> 11.9.2 </t>
  </si>
  <si>
    <t>PONTO DE ESGOTO, INCLUINDO TUBO DE PVC RÍGIDO SOLDÁVEL DE 40 MM E CONEXÕES (LAVATÓRIOS, MICTÓRIOS, ETC.)</t>
  </si>
  <si>
    <t xml:space="preserve"> 11.9.3 </t>
  </si>
  <si>
    <t xml:space="preserve"> 11.9.4 </t>
  </si>
  <si>
    <t xml:space="preserve"> 11.9.5 </t>
  </si>
  <si>
    <t xml:space="preserve"> 11.9.6 </t>
  </si>
  <si>
    <t xml:space="preserve"> 11.9.7 </t>
  </si>
  <si>
    <t xml:space="preserve"> 90695 </t>
  </si>
  <si>
    <t>TUBO DE PVC PARA REDE COLETORA DE ESGOTO DE PAREDE MACIÇA, DN 150 MM, JUNTA ELÁSTICA, INSTALADO EM LOCAL COM NÍVEL BAIXO DE INTERFERÊNCIAS - FORNECIMENTO E ASSENTAMENTO. AF_06/2015</t>
  </si>
  <si>
    <t xml:space="preserve"> 11.9.8 </t>
  </si>
  <si>
    <t xml:space="preserve"> 90711 </t>
  </si>
  <si>
    <t>TUBO DE PVC PARA REDE COLETORA DE ESGOTO DE PAREDE MACIÇA, DN 200 MM, JUNTA ELÁSTICA, INSTALADO EM LOCAL COM NÍVEL ALTO DE INTERFERÊNCIAS - FORNECIMENTO E ASSENTAMENTO. AF_06/2015</t>
  </si>
  <si>
    <t xml:space="preserve"> 11.9.9 </t>
  </si>
  <si>
    <t>Instalação Elétricas</t>
  </si>
  <si>
    <t xml:space="preserve"> 11.10.1 </t>
  </si>
  <si>
    <t xml:space="preserve"> 93147 </t>
  </si>
  <si>
    <t>PONTO DE ILUMINAÇÃO E TOMADA, RESIDENCIAL, INCLUINDO INTERRUPTOR SIMPLES, INTERRUPTOR PARALELO E TOMADA 10A/250V, CAIXA ELÉTRICA, ELETRODUTO, CABO, RASGO, QUEBRA E CHUMBAMENTO (EXCLUINDO LUMINÁRIA E LÂMPADA). AF_01/2016</t>
  </si>
  <si>
    <t xml:space="preserve"> 11.10.2 </t>
  </si>
  <si>
    <t xml:space="preserve"> C4433 </t>
  </si>
  <si>
    <t>LUMINÁRIA DE EMBUTIR EM TETO, CIRCULAR, CORPO EM ALUMÍNIO ANODIZADO COM LÂMPADA HQI DE 70W</t>
  </si>
  <si>
    <t xml:space="preserve"> 11.10.3 </t>
  </si>
  <si>
    <t xml:space="preserve"> 95778 </t>
  </si>
  <si>
    <t>CONDULETE DE ALUMÍNIO, TIPO C, PARA ELETRODUTO DE AÇO GALVANIZADO DN 20 MM (3/4</t>
  </si>
  <si>
    <t xml:space="preserve"> 11.10.4 </t>
  </si>
  <si>
    <t xml:space="preserve"> 95745 </t>
  </si>
  <si>
    <t>ELETRODUTO DE AÇO GALVANIZADO, CLASSE LEVE, DN 20 MM (3/4), APARENTE, INSTALADO EM TETO - FORNECIMENTO E INSTALAÇÃO. AF_11/2016_P  -Instalado entre o forro e a laje. Não será permito furos da estrutura de concreto</t>
  </si>
  <si>
    <t xml:space="preserve"> 11.10.5 </t>
  </si>
  <si>
    <t xml:space="preserve"> 11.10.6 </t>
  </si>
  <si>
    <t xml:space="preserve"> 11.10.7 </t>
  </si>
  <si>
    <t xml:space="preserve"> 91929 </t>
  </si>
  <si>
    <t>CABO DE COBRE FLEXÍVEL ISOLADO, 4 MM², ANTI-CHAMA 0,6/1,0 KV, PARA CIRCUITOS TERMINAIS - FORNECIMENTO E INSTALAÇÃO. AF_12/2015</t>
  </si>
  <si>
    <t xml:space="preserve"> 11.10.8 </t>
  </si>
  <si>
    <t xml:space="preserve"> 93660 </t>
  </si>
  <si>
    <t>DISJUNTOR BIPOLAR TIPO DIN, CORRENTE NOMINAL DE 10A - FORNECIMENTO E INSTALAÇÃO. AF_04/2016</t>
  </si>
  <si>
    <t xml:space="preserve"> 11.10.9 </t>
  </si>
  <si>
    <t xml:space="preserve"> 96986 </t>
  </si>
  <si>
    <t>HASTE DE ATERRAMENTO 3/4  PARA SPDA - FORNECIMENTO E INSTALAÇÃO. AF_12/2017</t>
  </si>
  <si>
    <t xml:space="preserve"> 11.11 </t>
  </si>
  <si>
    <t>Reservatório</t>
  </si>
  <si>
    <t xml:space="preserve"> 11.11.1 </t>
  </si>
  <si>
    <t xml:space="preserve"> 88503 </t>
  </si>
  <si>
    <t>CAIXA D´ÁGUA EM POLIETILENO, 1000 LITROS, COM ACESSÓRIOS</t>
  </si>
  <si>
    <t xml:space="preserve"> 11.11.2 </t>
  </si>
  <si>
    <t xml:space="preserve"> 11.11.3 </t>
  </si>
  <si>
    <t xml:space="preserve"> 74141/002 </t>
  </si>
  <si>
    <t>LAJE PRE-MOLD BETA 12 P/3,5KN/M2 VAO 4,1M INCL VIGOTAS TIJOLOS ARMADU-RA NEGATIVA CAPEAMENTO 3CM CONCRETO 15MPA ESCORAMENTO MATERIAIS E MAO DE OBRA.</t>
  </si>
  <si>
    <t xml:space="preserve"> 11.11.4 </t>
  </si>
  <si>
    <t xml:space="preserve"> 95241 </t>
  </si>
  <si>
    <t>PISO DE CONCRETO MAGRO,  ESPESSURA DE 5 CM. AF_07/2016</t>
  </si>
  <si>
    <t xml:space="preserve"> 11.11.5 </t>
  </si>
  <si>
    <t xml:space="preserve"> 74073/002 </t>
  </si>
  <si>
    <t>ALCAPAO EM FERRO 70X70CM, INCLUSO FERRAGENS</t>
  </si>
  <si>
    <t xml:space="preserve"> 11.12 </t>
  </si>
  <si>
    <t>Revestimento - Paredes - Externas</t>
  </si>
  <si>
    <t xml:space="preserve"> 11.12.1 </t>
  </si>
  <si>
    <t xml:space="preserve"> 11.12.2 </t>
  </si>
  <si>
    <t xml:space="preserve"> 11.12.3 </t>
  </si>
  <si>
    <t xml:space="preserve"> REV-PST-010 </t>
  </si>
  <si>
    <t>REVESTIMENTO EM PEDRA SÃO TOMÉ 40 X 40 CM (PREÇO MÉDIO)</t>
  </si>
  <si>
    <t xml:space="preserve"> 11.12.4 </t>
  </si>
  <si>
    <t>ALVENARIA BLOCO DE CONCRETO, E = 15CM, A REVESTIR - EM CIMA DA DO BANHEIRO - ALTURA DE 1,35 M</t>
  </si>
  <si>
    <t>Arborização</t>
  </si>
  <si>
    <t xml:space="preserve"> 98511 </t>
  </si>
  <si>
    <t>Pergolado</t>
  </si>
  <si>
    <t xml:space="preserve"> 13.1.8 </t>
  </si>
  <si>
    <t xml:space="preserve"> 13.1.9 </t>
  </si>
  <si>
    <t xml:space="preserve"> 73301 </t>
  </si>
  <si>
    <t>ESCORAMENTO FORMAS ATE H = 3,30M, COM MADEIRA DE 3A QUALIDADE, NAO APARELHADA, APROVEITAMENTO TABUAS 3X E PRUMOS 4X.</t>
  </si>
  <si>
    <t>ARMAÇÃO DE BLOCO UTILIZANDO AÇO CA-50 DE 6,3 MM - MONTAGEM. AF_06/2017</t>
  </si>
  <si>
    <t xml:space="preserve"> 96546 </t>
  </si>
  <si>
    <t>ARMAÇÃO DE VIGA BALDRAME OU SAPATA UTILIZANDO AÇO CA-50 DE 10 MM - MONTAGEM. AF_06/2017</t>
  </si>
  <si>
    <t>Concreto usinado, fck = 25,0 MPa - para bombeamento</t>
  </si>
  <si>
    <t xml:space="preserve"> 92778 </t>
  </si>
  <si>
    <t>ARMAÇÃO DE PILAR DE UMA ESTRUTURA CONVENCIONAL DE CONCRETO ARMADO EM UMA EDIFICAÇÃO TÉRREA OU SOBRADO UTILIZANDO AÇO CA-50 DE 10,0 MM - MONTAGEM. AF_12/2015</t>
  </si>
  <si>
    <t>FORMA DE COMPENSADO RESINADO - PILARES</t>
  </si>
  <si>
    <t>FORMA DE COMPENSADO RESINADO - VIGAS</t>
  </si>
  <si>
    <t>ARMAÇÃO DE VIGA DE UMA ESTRUTURA CONVENCIONAL DE CONCRETO ARMADO EM UMA EDIFICAÇÃO TÉRREA OU SOBRADO UTILIZANDO AÇO CA-50 DE 10,0 MM - MONTAGEM. AF_12/2015</t>
  </si>
  <si>
    <t>ARMAÇÃO DE  VIGA DE UMA ESTRUTURA CONVENCIONAL DE CONCRETO ARMADO EM UMA EDIFICAÇÃO TÉRREA OU SOBRADO UTILIZANDO AÇO CA-60 DE 5,0 MM - MONTAGEM. AF_12/2015</t>
  </si>
  <si>
    <t>Concreto usinado, fck = 25,0 MPa - para bombeamento -pilar e viga</t>
  </si>
  <si>
    <t xml:space="preserve"> 00004766 </t>
  </si>
  <si>
    <t>PERFIL "I" DE ACO LAMINADO, "I" 152 X 22</t>
  </si>
  <si>
    <t xml:space="preserve"> 33.01.050 </t>
  </si>
  <si>
    <t>Estucamento e lixamento de concreto</t>
  </si>
  <si>
    <t xml:space="preserve"> 33.03.740 </t>
  </si>
  <si>
    <t>Resina acrílica plastificante</t>
  </si>
  <si>
    <t>Irrigação</t>
  </si>
  <si>
    <t xml:space="preserve"> 12108 </t>
  </si>
  <si>
    <t>Assentamento de tubo pvc p/ irrigação d=25mm, PN-60, linha Irriga-LF, Tigre ou similar</t>
  </si>
  <si>
    <t>ESCAVAÇÃO MANUAL DE VALAS H &lt;= 1,50 M - vala com 0,10 largura x 0,20 de profundidade</t>
  </si>
  <si>
    <t xml:space="preserve"> 14.5 </t>
  </si>
  <si>
    <t xml:space="preserve"> 86916 </t>
  </si>
  <si>
    <t>TORNEIRA PLÁSTICA 3/4" PARA TANQUE - FORNECIMENTO E INSTALAÇÃO. AF_12/2013</t>
  </si>
  <si>
    <t xml:space="preserve"> 14.6 </t>
  </si>
  <si>
    <t>REGISTRO DE GAVETA BRUTO, LATÃO, ROSCÁVEL, 1, - FORNECIMENTO E INSTALAÇÃO. AF_06/2016</t>
  </si>
  <si>
    <t>PLANTIO DE ÁRVORE ORNAMENTAL COM ALTURA DE MUDA MAIOR QUE 2,00 M E MENOR OU IGUAL A 4,00 M. AF_05/2018 -QUARESMEIRA</t>
  </si>
  <si>
    <t>GUAPÉ/MG - 02 de agosto de 2019</t>
  </si>
  <si>
    <t>Objeto:  Projeto de Revitalização da Praça Doutor Passos Maia - Guapé /MG</t>
  </si>
  <si>
    <t>Área Equivalente (m²):  9.698,23</t>
  </si>
  <si>
    <t>Data: 02/08/2019</t>
  </si>
  <si>
    <t>Local Praça Doutor Passos Maia - Centro  - Guapé - MG</t>
  </si>
  <si>
    <t xml:space="preserve"> 85424 </t>
  </si>
  <si>
    <t>ISOLAMENTO DE OBRA COM TELA PLASTICA LARANJA, TIPO TAPUME PARA SINALIZACAO, MALHA RETANGULAR, ROLO 1.20 X 50 M (L X C) E ESTRUTURA DE MADEIRA PONTALETEADA</t>
  </si>
  <si>
    <t xml:space="preserve"> 41.10.410 </t>
  </si>
  <si>
    <t>Poste telecônico em aço SAE 1010/1020 galvanizado a fogo, com espera para duas luminárias, altura de 3,00 m</t>
  </si>
  <si>
    <t>7.1</t>
  </si>
  <si>
    <t xml:space="preserve"> 4.2</t>
  </si>
  <si>
    <t>Canteiros/Calçada</t>
  </si>
  <si>
    <t xml:space="preserve"> 92396 </t>
  </si>
  <si>
    <t>EXECUÇÃO DE PASSEIO EM PISO INTERTRAVADO, COM BLOCO RETANGULAR COR NATURAL DE 20 X 10 CM, ESPESSURA 6 CM. AF_12/2015</t>
  </si>
  <si>
    <t xml:space="preserve"> 97084 </t>
  </si>
  <si>
    <t xml:space="preserve"> 94991 </t>
  </si>
  <si>
    <t>EXECUÇÃO DE PASSEIO (CALÇADA) OU PISO DE CONCRETO COM CONCRETO MOLDADO IN LOCO, USINADO, ACABAMENTO CONVENCIONAL, NÃO ARMADO. AF_07/2016</t>
  </si>
  <si>
    <t xml:space="preserve"> 4.3</t>
  </si>
  <si>
    <t xml:space="preserve"> 4.4</t>
  </si>
  <si>
    <t xml:space="preserve"> 93679 </t>
  </si>
  <si>
    <t>EXECUÇÃO DE PASSEIO EM PISO INTERTRAVADO, COM BLOCO RETANGULAR COLORIDO DE 20 X 10 CM, ESPESSURA 6 CM. AF_12/2015</t>
  </si>
  <si>
    <t>COMPACTAÇÃO MECÂNICA DE SOLO PARA EXECUÇÃO PISO, COM COMPACTADOR DE SOLOS TIPO PLACA VIBRATÓRIA. AF_09/2017</t>
  </si>
  <si>
    <t>6.5</t>
  </si>
  <si>
    <t>6.6</t>
  </si>
  <si>
    <t>6.7</t>
  </si>
  <si>
    <t xml:space="preserve"> 130246 </t>
  </si>
  <si>
    <t>PISO PODOTÁTIL, ALERTA DIRECIONAL, INTERTRAVADO 6CM - AMARELO - 40 X 40 CM</t>
  </si>
  <si>
    <t>PISO PODOTÁTIL, ALERTA DIRECIONAL, INTERTRAVADO 6CM - VERMELHO - 40 X 40 CM</t>
  </si>
  <si>
    <t>1.1</t>
  </si>
  <si>
    <t>1.2</t>
  </si>
  <si>
    <t>1.3</t>
  </si>
  <si>
    <t>1.4</t>
  </si>
  <si>
    <t>1.5</t>
  </si>
  <si>
    <t>1.6</t>
  </si>
  <si>
    <t>1.7</t>
  </si>
  <si>
    <t>1.8</t>
  </si>
  <si>
    <t>composição propria</t>
  </si>
  <si>
    <t>mercado local</t>
  </si>
  <si>
    <t>CONTAINER 6,00 X 2,30 X 2,50 M COM ISOLAMENTO TÉRMICO - DEPÓSITO E FERRAMENTARIA.</t>
  </si>
  <si>
    <t>MOBILIZACAO E DESMOBILIZACAO DE CONTAINER</t>
  </si>
  <si>
    <t>und</t>
  </si>
  <si>
    <t>01.09.01</t>
  </si>
</sst>
</file>

<file path=xl/styles.xml><?xml version="1.0" encoding="utf-8"?>
<styleSheet xmlns="http://schemas.openxmlformats.org/spreadsheetml/2006/main">
  <numFmts count="1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#####"/>
    <numFmt numFmtId="165" formatCode="\R\$\ #,##0.00"/>
    <numFmt numFmtId="166" formatCode="#,##0.00_ ;\-#,##0.00\ "/>
    <numFmt numFmtId="167" formatCode="#,##0.00_ ;[Red]\-#,##0.00\ "/>
    <numFmt numFmtId="168" formatCode="0.00000000000000000000%"/>
    <numFmt numFmtId="169" formatCode="_(&quot;R$ &quot;* #,##0.00_);_(&quot;R$ &quot;* \(#,##0.00\);_(&quot;R$ &quot;* &quot;-&quot;??_);_(@_)"/>
    <numFmt numFmtId="170" formatCode="0.0%"/>
    <numFmt numFmtId="171" formatCode="0.0000000%"/>
    <numFmt numFmtId="172" formatCode="0.000%"/>
    <numFmt numFmtId="173" formatCode="_-* #,##0.00000000_-;\-* #,##0.00000000_-;_-* &quot;-&quot;??_-;_-@_-"/>
    <numFmt numFmtId="174" formatCode="&quot;R$&quot;#,##0.00_);[Red]\(&quot;R$&quot;#,##0.00\)"/>
    <numFmt numFmtId="175" formatCode="_(* #,##0.00_);_(* \(#,##0.00\);_(* &quot;-&quot;??_);_(@_)"/>
    <numFmt numFmtId="176" formatCode="[$R$-416]\ #,##0.00;[Red]\-[$R$-416]\ #,##0.00"/>
    <numFmt numFmtId="177" formatCode="* #,##0.00\ ;* \(#,##0.00\);* \-#\ ;@\ "/>
    <numFmt numFmtId="178" formatCode="#,##0.00\ ;&quot; (&quot;#,##0.00\);\-#\ ;@\ "/>
  </numFmts>
  <fonts count="43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Arial"/>
      <family val="1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9"/>
      <name val="Arial"/>
      <family val="2"/>
    </font>
    <font>
      <sz val="10"/>
      <color indexed="8"/>
      <name val="Arial1"/>
    </font>
    <font>
      <sz val="10"/>
      <color indexed="9"/>
      <name val="Arial"/>
      <family val="2"/>
    </font>
    <font>
      <sz val="10"/>
      <color indexed="16"/>
      <name val="Arial"/>
      <family val="2"/>
    </font>
    <font>
      <b/>
      <sz val="10"/>
      <color indexed="9"/>
      <name val="Arial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b/>
      <i/>
      <sz val="16"/>
      <color indexed="8"/>
      <name val="Arial"/>
      <family val="2"/>
    </font>
    <font>
      <b/>
      <sz val="24"/>
      <color indexed="8"/>
      <name val="Arial"/>
      <family val="2"/>
    </font>
    <font>
      <sz val="10"/>
      <name val="Arial"/>
    </font>
    <font>
      <sz val="10"/>
      <color indexed="19"/>
      <name val="Arial"/>
      <family val="2"/>
    </font>
    <font>
      <sz val="11"/>
      <color indexed="8"/>
      <name val="Arial"/>
      <family val="2"/>
    </font>
    <font>
      <sz val="10"/>
      <color indexed="63"/>
      <name val="Arial"/>
      <family val="2"/>
    </font>
    <font>
      <b/>
      <i/>
      <u/>
      <sz val="11"/>
      <color indexed="8"/>
      <name val="Arial"/>
      <family val="2"/>
    </font>
    <font>
      <b/>
      <u/>
      <sz val="8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sz val="8"/>
      <color rgb="FFFF000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D8ECF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8" tint="0.59999389629810485"/>
        <bgColor rgb="FF000000"/>
      </patternFill>
    </fill>
    <fill>
      <patternFill patternType="solid">
        <fgColor rgb="FFFFFF00"/>
        <bgColor rgb="FF000000"/>
      </patternFill>
    </fill>
  </fills>
  <borders count="43">
    <border>
      <left/>
      <right/>
      <top/>
      <bottom/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rgb="FFCCCCCC"/>
      </bottom>
      <diagonal/>
    </border>
    <border>
      <left/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/>
      <top style="thin">
        <color indexed="64"/>
      </top>
      <bottom style="thin">
        <color rgb="FFCCCCCC"/>
      </bottom>
      <diagonal/>
    </border>
    <border>
      <left/>
      <right style="thin">
        <color indexed="64"/>
      </right>
      <top style="thin">
        <color indexed="64"/>
      </top>
      <bottom style="thin">
        <color rgb="FFCCCCCC"/>
      </bottom>
      <diagonal/>
    </border>
    <border>
      <left/>
      <right style="thin">
        <color rgb="FFCCCCCC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rgb="FFCCCCCC"/>
      </bottom>
      <diagonal/>
    </border>
    <border>
      <left/>
      <right style="thin">
        <color indexed="64"/>
      </right>
      <top/>
      <bottom style="thin">
        <color rgb="FFCCCCCC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1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4" borderId="0" applyNumberFormat="0" applyBorder="0" applyAlignment="0" applyProtection="0"/>
    <xf numFmtId="0" fontId="9" fillId="0" borderId="0"/>
    <xf numFmtId="166" fontId="6" fillId="0" borderId="0" applyFont="0" applyFill="0" applyBorder="0" applyAlignment="0" applyProtection="0"/>
    <xf numFmtId="0" fontId="20" fillId="0" borderId="0"/>
    <xf numFmtId="164" fontId="16" fillId="0" borderId="0" applyFill="0" applyBorder="0" applyAlignment="0" applyProtection="0"/>
    <xf numFmtId="0" fontId="21" fillId="0" borderId="0" applyNumberFormat="0" applyBorder="0" applyProtection="0"/>
    <xf numFmtId="0" fontId="21" fillId="0" borderId="0" applyNumberFormat="0" applyBorder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0" borderId="0" applyNumberFormat="0" applyFill="0" applyBorder="0" applyAlignment="0" applyProtection="0"/>
    <xf numFmtId="0" fontId="23" fillId="12" borderId="0" applyNumberFormat="0" applyBorder="0" applyAlignment="0" applyProtection="0"/>
    <xf numFmtId="0" fontId="24" fillId="13" borderId="0" applyNumberFormat="0" applyBorder="0" applyAlignment="0" applyProtection="0"/>
    <xf numFmtId="0" fontId="25" fillId="0" borderId="0"/>
    <xf numFmtId="0" fontId="26" fillId="0" borderId="0" applyNumberFormat="0" applyFill="0" applyBorder="0" applyAlignment="0" applyProtection="0"/>
    <xf numFmtId="0" fontId="27" fillId="14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Border="0" applyProtection="0">
      <alignment horizontal="center"/>
    </xf>
    <xf numFmtId="0" fontId="31" fillId="0" borderId="0" applyNumberFormat="0" applyFill="0" applyBorder="0" applyAlignment="0" applyProtection="0"/>
    <xf numFmtId="0" fontId="30" fillId="0" borderId="0" applyNumberFormat="0" applyBorder="0" applyProtection="0">
      <alignment horizontal="center" textRotation="90"/>
    </xf>
    <xf numFmtId="175" fontId="6" fillId="0" borderId="0" applyFont="0" applyFill="0" applyBorder="0" applyAlignment="0" applyProtection="0"/>
    <xf numFmtId="165" fontId="32" fillId="0" borderId="0" applyFill="0" applyBorder="0" applyAlignment="0" applyProtection="0"/>
    <xf numFmtId="165" fontId="16" fillId="0" borderId="0" applyFill="0" applyBorder="0" applyAlignment="0" applyProtection="0"/>
    <xf numFmtId="0" fontId="33" fillId="15" borderId="0" applyNumberFormat="0" applyBorder="0" applyAlignment="0" applyProtection="0"/>
    <xf numFmtId="0" fontId="16" fillId="0" borderId="0"/>
    <xf numFmtId="0" fontId="34" fillId="0" borderId="0"/>
    <xf numFmtId="0" fontId="25" fillId="0" borderId="0"/>
    <xf numFmtId="0" fontId="16" fillId="0" borderId="0"/>
    <xf numFmtId="0" fontId="35" fillId="15" borderId="21" applyNumberFormat="0" applyAlignment="0" applyProtection="0"/>
    <xf numFmtId="9" fontId="16" fillId="0" borderId="0" applyFont="0" applyFill="0" applyBorder="0" applyAlignment="0" applyProtection="0"/>
    <xf numFmtId="9" fontId="16" fillId="0" borderId="0" applyFill="0" applyBorder="0" applyAlignment="0" applyProtection="0"/>
    <xf numFmtId="9" fontId="16" fillId="0" borderId="0" applyFill="0" applyBorder="0" applyAlignment="0" applyProtection="0"/>
    <xf numFmtId="9" fontId="16" fillId="0" borderId="0" applyFill="0" applyBorder="0" applyAlignment="0" applyProtection="0"/>
    <xf numFmtId="0" fontId="36" fillId="0" borderId="0" applyNumberFormat="0" applyBorder="0" applyProtection="0"/>
    <xf numFmtId="176" fontId="36" fillId="0" borderId="0" applyBorder="0" applyProtection="0"/>
    <xf numFmtId="177" fontId="16" fillId="0" borderId="0" applyFill="0" applyBorder="0" applyAlignment="0" applyProtection="0"/>
    <xf numFmtId="178" fontId="21" fillId="0" borderId="0" applyBorder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75" fontId="16" fillId="0" borderId="0" applyFont="0" applyFill="0" applyBorder="0" applyAlignment="0" applyProtection="0"/>
    <xf numFmtId="177" fontId="16" fillId="0" borderId="0" applyFill="0" applyBorder="0" applyAlignment="0" applyProtection="0"/>
    <xf numFmtId="177" fontId="16" fillId="0" borderId="0" applyFill="0" applyBorder="0" applyAlignment="0" applyProtection="0"/>
    <xf numFmtId="177" fontId="16" fillId="0" borderId="0" applyFill="0" applyBorder="0" applyAlignment="0" applyProtection="0"/>
    <xf numFmtId="177" fontId="16" fillId="0" borderId="0" applyFill="0" applyBorder="0" applyAlignment="0" applyProtection="0"/>
    <xf numFmtId="177" fontId="16" fillId="0" borderId="0" applyFill="0" applyBorder="0" applyAlignment="0" applyProtection="0"/>
    <xf numFmtId="0" fontId="23" fillId="0" borderId="0" applyNumberFormat="0" applyFill="0" applyBorder="0" applyAlignment="0" applyProtection="0"/>
  </cellStyleXfs>
  <cellXfs count="286">
    <xf numFmtId="0" fontId="0" fillId="0" borderId="0" xfId="0"/>
    <xf numFmtId="0" fontId="1" fillId="0" borderId="0" xfId="0" applyFont="1"/>
    <xf numFmtId="4" fontId="2" fillId="2" borderId="2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1" fillId="3" borderId="2" xfId="0" applyFont="1" applyFill="1" applyBorder="1" applyAlignment="1">
      <alignment horizontal="right"/>
    </xf>
    <xf numFmtId="0" fontId="3" fillId="5" borderId="2" xfId="0" applyFont="1" applyFill="1" applyBorder="1" applyAlignment="1">
      <alignment vertical="top" wrapText="1"/>
    </xf>
    <xf numFmtId="4" fontId="2" fillId="5" borderId="0" xfId="0" applyNumberFormat="1" applyFont="1" applyFill="1" applyBorder="1" applyAlignment="1">
      <alignment horizontal="right" vertical="top" wrapText="1"/>
    </xf>
    <xf numFmtId="0" fontId="3" fillId="5" borderId="0" xfId="0" applyFont="1" applyFill="1" applyBorder="1" applyAlignment="1">
      <alignment vertical="top" wrapText="1"/>
    </xf>
    <xf numFmtId="0" fontId="2" fillId="5" borderId="0" xfId="0" applyFont="1" applyFill="1" applyBorder="1" applyAlignment="1">
      <alignment horizontal="right" vertical="top" wrapText="1"/>
    </xf>
    <xf numFmtId="0" fontId="5" fillId="3" borderId="0" xfId="0" applyFont="1" applyFill="1" applyAlignment="1">
      <alignment horizontal="right" vertical="top" wrapText="1"/>
    </xf>
    <xf numFmtId="0" fontId="5" fillId="3" borderId="0" xfId="0" applyFont="1" applyFill="1" applyBorder="1" applyAlignment="1">
      <alignment vertical="top" wrapText="1"/>
    </xf>
    <xf numFmtId="0" fontId="5" fillId="3" borderId="15" xfId="0" applyFont="1" applyFill="1" applyBorder="1" applyAlignment="1">
      <alignment vertical="center" wrapText="1"/>
    </xf>
    <xf numFmtId="0" fontId="10" fillId="0" borderId="7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6" fillId="6" borderId="6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4" fontId="10" fillId="0" borderId="0" xfId="0" applyNumberFormat="1" applyFont="1" applyBorder="1" applyAlignment="1">
      <alignment horizontal="center" vertical="center" wrapText="1"/>
    </xf>
    <xf numFmtId="167" fontId="10" fillId="0" borderId="0" xfId="0" applyNumberFormat="1" applyFont="1" applyBorder="1" applyAlignment="1">
      <alignment horizontal="right" vertical="center" wrapText="1"/>
    </xf>
    <xf numFmtId="0" fontId="15" fillId="0" borderId="6" xfId="0" applyFont="1" applyBorder="1" applyAlignment="1">
      <alignment horizontal="center" vertical="center"/>
    </xf>
    <xf numFmtId="2" fontId="16" fillId="0" borderId="6" xfId="0" applyNumberFormat="1" applyFont="1" applyBorder="1" applyAlignment="1">
      <alignment horizontal="center" vertical="center"/>
    </xf>
    <xf numFmtId="10" fontId="15" fillId="7" borderId="6" xfId="3" applyNumberFormat="1" applyFont="1" applyFill="1" applyBorder="1" applyAlignment="1">
      <alignment horizontal="center" vertical="center"/>
    </xf>
    <xf numFmtId="168" fontId="13" fillId="0" borderId="0" xfId="3" applyNumberFormat="1" applyFont="1" applyAlignment="1">
      <alignment vertical="center"/>
    </xf>
    <xf numFmtId="2" fontId="16" fillId="0" borderId="15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2" fontId="16" fillId="0" borderId="6" xfId="0" applyNumberFormat="1" applyFont="1" applyBorder="1" applyAlignment="1">
      <alignment horizontal="center" vertical="center" wrapText="1"/>
    </xf>
    <xf numFmtId="10" fontId="15" fillId="0" borderId="6" xfId="3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2" fontId="17" fillId="0" borderId="6" xfId="0" applyNumberFormat="1" applyFont="1" applyBorder="1" applyAlignment="1">
      <alignment horizontal="center" vertical="center"/>
    </xf>
    <xf numFmtId="10" fontId="17" fillId="0" borderId="6" xfId="3" applyNumberFormat="1" applyFont="1" applyBorder="1" applyAlignment="1">
      <alignment horizontal="center" vertical="center"/>
    </xf>
    <xf numFmtId="10" fontId="16" fillId="0" borderId="6" xfId="3" applyNumberFormat="1" applyFont="1" applyBorder="1" applyAlignment="1">
      <alignment horizontal="center" vertical="center"/>
    </xf>
    <xf numFmtId="43" fontId="13" fillId="0" borderId="0" xfId="0" applyNumberFormat="1" applyFont="1" applyAlignment="1">
      <alignment vertical="center"/>
    </xf>
    <xf numFmtId="0" fontId="13" fillId="0" borderId="6" xfId="0" applyFont="1" applyBorder="1" applyAlignment="1">
      <alignment vertical="center"/>
    </xf>
    <xf numFmtId="169" fontId="13" fillId="0" borderId="6" xfId="0" applyNumberFormat="1" applyFont="1" applyBorder="1" applyAlignment="1">
      <alignment vertical="center"/>
    </xf>
    <xf numFmtId="10" fontId="13" fillId="0" borderId="6" xfId="0" applyNumberFormat="1" applyFont="1" applyBorder="1" applyAlignment="1">
      <alignment horizontal="center" vertical="center"/>
    </xf>
    <xf numFmtId="170" fontId="15" fillId="0" borderId="6" xfId="3" applyNumberFormat="1" applyFont="1" applyBorder="1" applyAlignment="1">
      <alignment horizontal="center" vertical="center"/>
    </xf>
    <xf numFmtId="171" fontId="13" fillId="0" borderId="6" xfId="3" applyNumberFormat="1" applyFont="1" applyBorder="1" applyAlignment="1">
      <alignment vertical="center"/>
    </xf>
    <xf numFmtId="43" fontId="13" fillId="0" borderId="6" xfId="0" applyNumberFormat="1" applyFont="1" applyBorder="1" applyAlignment="1">
      <alignment vertical="center"/>
    </xf>
    <xf numFmtId="169" fontId="15" fillId="7" borderId="16" xfId="6" applyNumberFormat="1" applyFont="1" applyFill="1" applyBorder="1" applyAlignment="1" applyProtection="1">
      <alignment horizontal="center" vertical="center"/>
      <protection locked="0"/>
    </xf>
    <xf numFmtId="44" fontId="13" fillId="0" borderId="0" xfId="0" applyNumberFormat="1" applyFont="1" applyAlignment="1">
      <alignment vertical="center"/>
    </xf>
    <xf numFmtId="170" fontId="13" fillId="0" borderId="0" xfId="3" applyNumberFormat="1" applyFont="1" applyAlignment="1">
      <alignment vertical="center"/>
    </xf>
    <xf numFmtId="169" fontId="13" fillId="0" borderId="0" xfId="0" applyNumberFormat="1" applyFont="1" applyAlignment="1">
      <alignment horizontal="center" vertical="center"/>
    </xf>
    <xf numFmtId="10" fontId="16" fillId="7" borderId="15" xfId="3" applyNumberFormat="1" applyFont="1" applyFill="1" applyBorder="1" applyAlignment="1" applyProtection="1">
      <alignment horizontal="right" vertical="center"/>
      <protection hidden="1"/>
    </xf>
    <xf numFmtId="0" fontId="13" fillId="0" borderId="6" xfId="0" applyFont="1" applyBorder="1" applyAlignment="1">
      <alignment horizontal="center"/>
    </xf>
    <xf numFmtId="172" fontId="13" fillId="0" borderId="0" xfId="3" applyNumberFormat="1" applyFont="1" applyAlignment="1">
      <alignment vertical="center"/>
    </xf>
    <xf numFmtId="173" fontId="13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center"/>
    </xf>
    <xf numFmtId="2" fontId="13" fillId="0" borderId="6" xfId="0" applyNumberFormat="1" applyFont="1" applyBorder="1" applyAlignment="1">
      <alignment horizontal="center" vertical="center"/>
    </xf>
    <xf numFmtId="43" fontId="13" fillId="0" borderId="0" xfId="1" applyFont="1" applyAlignment="1">
      <alignment vertical="center"/>
    </xf>
    <xf numFmtId="2" fontId="13" fillId="0" borderId="5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7" fillId="0" borderId="0" xfId="0" applyFont="1"/>
    <xf numFmtId="44" fontId="4" fillId="0" borderId="19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0" xfId="0" applyFont="1" applyFill="1" applyAlignment="1">
      <alignment vertical="top" wrapText="1"/>
    </xf>
    <xf numFmtId="0" fontId="0" fillId="0" borderId="0" xfId="0" applyAlignment="1">
      <alignment wrapText="1"/>
    </xf>
    <xf numFmtId="0" fontId="10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2" fillId="3" borderId="0" xfId="0" applyFont="1" applyFill="1" applyAlignment="1">
      <alignment vertical="top" wrapText="1"/>
    </xf>
    <xf numFmtId="0" fontId="12" fillId="3" borderId="0" xfId="0" applyFont="1" applyFill="1" applyAlignment="1">
      <alignment vertical="top"/>
    </xf>
    <xf numFmtId="0" fontId="2" fillId="2" borderId="2" xfId="0" applyFont="1" applyFill="1" applyBorder="1" applyAlignment="1">
      <alignment vertical="top" wrapText="1"/>
    </xf>
    <xf numFmtId="4" fontId="1" fillId="0" borderId="0" xfId="0" applyNumberFormat="1" applyFont="1"/>
    <xf numFmtId="169" fontId="2" fillId="0" borderId="24" xfId="8" applyNumberFormat="1" applyFont="1" applyFill="1" applyBorder="1" applyAlignment="1">
      <alignment horizontal="center"/>
    </xf>
    <xf numFmtId="10" fontId="5" fillId="0" borderId="24" xfId="0" applyNumberFormat="1" applyFont="1" applyBorder="1" applyAlignment="1">
      <alignment horizontal="center" vertical="center"/>
    </xf>
    <xf numFmtId="169" fontId="5" fillId="0" borderId="24" xfId="0" applyNumberFormat="1" applyFont="1" applyBorder="1" applyAlignment="1">
      <alignment horizontal="center" vertical="center"/>
    </xf>
    <xf numFmtId="10" fontId="4" fillId="0" borderId="26" xfId="0" applyNumberFormat="1" applyFont="1" applyBorder="1" applyAlignment="1">
      <alignment horizontal="right" vertical="center"/>
    </xf>
    <xf numFmtId="0" fontId="38" fillId="0" borderId="0" xfId="0" applyFont="1" applyAlignment="1">
      <alignment vertical="center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4" fillId="3" borderId="0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39" fillId="3" borderId="0" xfId="0" applyFont="1" applyFill="1" applyAlignment="1">
      <alignment horizontal="center" vertical="top" wrapText="1"/>
    </xf>
    <xf numFmtId="0" fontId="40" fillId="3" borderId="2" xfId="0" applyFont="1" applyFill="1" applyBorder="1" applyAlignment="1">
      <alignment horizontal="right"/>
    </xf>
    <xf numFmtId="0" fontId="2" fillId="3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right" vertical="top" wrapText="1"/>
    </xf>
    <xf numFmtId="0" fontId="41" fillId="0" borderId="0" xfId="0" applyFont="1"/>
    <xf numFmtId="4" fontId="3" fillId="5" borderId="2" xfId="0" applyNumberFormat="1" applyFont="1" applyFill="1" applyBorder="1" applyAlignment="1">
      <alignment horizontal="right" vertical="top" wrapText="1"/>
    </xf>
    <xf numFmtId="4" fontId="3" fillId="16" borderId="2" xfId="0" applyNumberFormat="1" applyFont="1" applyFill="1" applyBorder="1" applyAlignment="1">
      <alignment horizontal="right" vertical="top" wrapText="1"/>
    </xf>
    <xf numFmtId="4" fontId="3" fillId="17" borderId="2" xfId="0" applyNumberFormat="1" applyFont="1" applyFill="1" applyBorder="1" applyAlignment="1">
      <alignment horizontal="right" vertical="top" wrapText="1"/>
    </xf>
    <xf numFmtId="0" fontId="1" fillId="3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vertical="top" wrapText="1"/>
    </xf>
    <xf numFmtId="4" fontId="2" fillId="2" borderId="37" xfId="0" applyNumberFormat="1" applyFont="1" applyFill="1" applyBorder="1" applyAlignment="1">
      <alignment horizontal="right" vertical="top" wrapText="1"/>
    </xf>
    <xf numFmtId="0" fontId="3" fillId="5" borderId="36" xfId="0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4" fontId="2" fillId="5" borderId="6" xfId="0" applyNumberFormat="1" applyFont="1" applyFill="1" applyBorder="1" applyAlignment="1">
      <alignment horizontal="righ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4" fontId="2" fillId="5" borderId="2" xfId="0" applyNumberFormat="1" applyFont="1" applyFill="1" applyBorder="1" applyAlignment="1">
      <alignment vertical="top" wrapText="1"/>
    </xf>
    <xf numFmtId="0" fontId="3" fillId="5" borderId="0" xfId="0" applyFont="1" applyFill="1" applyBorder="1" applyAlignment="1">
      <alignment horizontal="center" vertical="top" wrapText="1"/>
    </xf>
    <xf numFmtId="4" fontId="3" fillId="5" borderId="0" xfId="0" applyNumberFormat="1" applyFont="1" applyFill="1" applyBorder="1" applyAlignment="1">
      <alignment horizontal="right" vertical="top" wrapText="1"/>
    </xf>
    <xf numFmtId="0" fontId="5" fillId="3" borderId="6" xfId="0" applyFont="1" applyFill="1" applyBorder="1" applyAlignment="1">
      <alignment vertical="top" wrapText="1"/>
    </xf>
    <xf numFmtId="0" fontId="40" fillId="3" borderId="0" xfId="0" applyFont="1" applyFill="1" applyAlignment="1">
      <alignment horizontal="center" vertical="top" wrapText="1"/>
    </xf>
    <xf numFmtId="0" fontId="10" fillId="0" borderId="0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" fontId="3" fillId="18" borderId="0" xfId="0" applyNumberFormat="1" applyFont="1" applyFill="1" applyBorder="1" applyAlignment="1">
      <alignment horizontal="right" vertical="top" wrapText="1"/>
    </xf>
    <xf numFmtId="4" fontId="3" fillId="19" borderId="0" xfId="0" applyNumberFormat="1" applyFont="1" applyFill="1" applyBorder="1" applyAlignment="1">
      <alignment horizontal="right" vertical="top" wrapText="1"/>
    </xf>
    <xf numFmtId="0" fontId="3" fillId="20" borderId="36" xfId="0" applyFont="1" applyFill="1" applyBorder="1" applyAlignment="1">
      <alignment vertical="top" wrapText="1"/>
    </xf>
    <xf numFmtId="0" fontId="3" fillId="20" borderId="2" xfId="0" applyFont="1" applyFill="1" applyBorder="1" applyAlignment="1">
      <alignment vertical="top" wrapText="1"/>
    </xf>
    <xf numFmtId="0" fontId="5" fillId="6" borderId="39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right" vertical="center"/>
    </xf>
    <xf numFmtId="0" fontId="5" fillId="6" borderId="40" xfId="0" applyFont="1" applyFill="1" applyBorder="1" applyAlignment="1">
      <alignment horizontal="center" vertical="center" wrapText="1"/>
    </xf>
    <xf numFmtId="10" fontId="4" fillId="0" borderId="19" xfId="0" applyNumberFormat="1" applyFont="1" applyBorder="1" applyAlignment="1">
      <alignment horizontal="right" vertical="center"/>
    </xf>
    <xf numFmtId="0" fontId="5" fillId="6" borderId="6" xfId="0" applyFont="1" applyFill="1" applyBorder="1" applyAlignment="1">
      <alignment horizontal="center" vertical="center"/>
    </xf>
    <xf numFmtId="44" fontId="4" fillId="0" borderId="41" xfId="2" applyFont="1" applyBorder="1" applyAlignment="1">
      <alignment horizontal="center" vertical="center"/>
    </xf>
    <xf numFmtId="44" fontId="4" fillId="0" borderId="42" xfId="2" applyFont="1" applyBorder="1" applyAlignment="1">
      <alignment horizontal="center" vertical="center"/>
    </xf>
    <xf numFmtId="10" fontId="4" fillId="0" borderId="10" xfId="0" applyNumberFormat="1" applyFont="1" applyBorder="1" applyAlignment="1">
      <alignment horizontal="right" vertical="center"/>
    </xf>
    <xf numFmtId="2" fontId="3" fillId="5" borderId="2" xfId="0" applyNumberFormat="1" applyFont="1" applyFill="1" applyBorder="1" applyAlignment="1">
      <alignment vertical="top" wrapText="1"/>
    </xf>
    <xf numFmtId="0" fontId="5" fillId="21" borderId="15" xfId="0" applyFont="1" applyFill="1" applyBorder="1" applyAlignment="1">
      <alignment horizontal="center" vertical="center" wrapText="1"/>
    </xf>
    <xf numFmtId="0" fontId="5" fillId="21" borderId="15" xfId="0" applyFont="1" applyFill="1" applyBorder="1" applyAlignment="1">
      <alignment vertical="center" wrapText="1"/>
    </xf>
    <xf numFmtId="0" fontId="42" fillId="5" borderId="36" xfId="0" applyFont="1" applyFill="1" applyBorder="1" applyAlignment="1">
      <alignment vertical="top" wrapText="1"/>
    </xf>
    <xf numFmtId="0" fontId="42" fillId="5" borderId="2" xfId="0" applyFont="1" applyFill="1" applyBorder="1" applyAlignment="1">
      <alignment vertical="top" wrapText="1"/>
    </xf>
    <xf numFmtId="4" fontId="42" fillId="16" borderId="2" xfId="0" applyNumberFormat="1" applyFont="1" applyFill="1" applyBorder="1" applyAlignment="1">
      <alignment horizontal="right" vertical="top" wrapText="1"/>
    </xf>
    <xf numFmtId="4" fontId="3" fillId="5" borderId="2" xfId="0" applyNumberFormat="1" applyFont="1" applyFill="1" applyBorder="1" applyAlignment="1">
      <alignment vertical="top" wrapText="1"/>
    </xf>
    <xf numFmtId="2" fontId="42" fillId="5" borderId="2" xfId="0" applyNumberFormat="1" applyFont="1" applyFill="1" applyBorder="1" applyAlignment="1">
      <alignment vertical="top" wrapText="1"/>
    </xf>
    <xf numFmtId="0" fontId="40" fillId="3" borderId="0" xfId="0" applyFont="1" applyFill="1" applyAlignment="1">
      <alignment horizontal="left" vertical="top" wrapText="1"/>
    </xf>
    <xf numFmtId="0" fontId="2" fillId="5" borderId="7" xfId="0" applyFont="1" applyFill="1" applyBorder="1" applyAlignment="1">
      <alignment horizontal="center" vertical="top" wrapText="1"/>
    </xf>
    <xf numFmtId="0" fontId="2" fillId="5" borderId="8" xfId="0" applyFont="1" applyFill="1" applyBorder="1" applyAlignment="1">
      <alignment horizontal="center" vertical="top" wrapText="1"/>
    </xf>
    <xf numFmtId="0" fontId="2" fillId="5" borderId="9" xfId="0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horizontal="center" vertical="top" wrapText="1"/>
    </xf>
    <xf numFmtId="0" fontId="2" fillId="5" borderId="0" xfId="0" applyFont="1" applyFill="1" applyBorder="1" applyAlignment="1">
      <alignment horizontal="center" vertical="top" wrapText="1"/>
    </xf>
    <xf numFmtId="0" fontId="2" fillId="5" borderId="11" xfId="0" applyFont="1" applyFill="1" applyBorder="1" applyAlignment="1">
      <alignment horizontal="center" vertical="top" wrapText="1"/>
    </xf>
    <xf numFmtId="0" fontId="2" fillId="5" borderId="12" xfId="0" applyFont="1" applyFill="1" applyBorder="1" applyAlignment="1">
      <alignment horizontal="center" vertical="top" wrapText="1"/>
    </xf>
    <xf numFmtId="0" fontId="2" fillId="5" borderId="13" xfId="0" applyFont="1" applyFill="1" applyBorder="1" applyAlignment="1">
      <alignment horizontal="center" vertical="top" wrapText="1"/>
    </xf>
    <xf numFmtId="0" fontId="2" fillId="5" borderId="14" xfId="0" applyFont="1" applyFill="1" applyBorder="1" applyAlignment="1">
      <alignment horizontal="center" vertical="top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left" vertical="top" wrapText="1"/>
    </xf>
    <xf numFmtId="44" fontId="5" fillId="21" borderId="3" xfId="2" applyFont="1" applyFill="1" applyBorder="1" applyAlignment="1">
      <alignment horizontal="center" vertical="center" wrapText="1"/>
    </xf>
    <xf numFmtId="44" fontId="5" fillId="21" borderId="5" xfId="2" applyFont="1" applyFill="1" applyBorder="1" applyAlignment="1">
      <alignment horizontal="center" vertical="center" wrapText="1"/>
    </xf>
    <xf numFmtId="44" fontId="5" fillId="3" borderId="3" xfId="2" applyFont="1" applyFill="1" applyBorder="1" applyAlignment="1">
      <alignment horizontal="center" vertical="center" wrapText="1"/>
    </xf>
    <xf numFmtId="44" fontId="5" fillId="3" borderId="5" xfId="2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vertical="top" wrapText="1"/>
    </xf>
    <xf numFmtId="0" fontId="1" fillId="3" borderId="36" xfId="0" applyFont="1" applyFill="1" applyBorder="1" applyAlignment="1">
      <alignment vertical="top" wrapText="1"/>
    </xf>
    <xf numFmtId="0" fontId="1" fillId="3" borderId="8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33" xfId="0" applyFont="1" applyFill="1" applyBorder="1" applyAlignment="1">
      <alignment horizontal="center" vertical="top" wrapText="1"/>
    </xf>
    <xf numFmtId="0" fontId="1" fillId="3" borderId="31" xfId="0" applyFont="1" applyFill="1" applyBorder="1" applyAlignment="1">
      <alignment horizontal="center" vertical="top" wrapText="1"/>
    </xf>
    <xf numFmtId="0" fontId="1" fillId="3" borderId="32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40" fillId="3" borderId="0" xfId="0" applyFont="1" applyFill="1" applyAlignment="1">
      <alignment horizontal="left" wrapText="1"/>
    </xf>
    <xf numFmtId="0" fontId="7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39" fillId="3" borderId="0" xfId="0" applyFont="1" applyFill="1" applyAlignment="1">
      <alignment horizontal="center" wrapText="1"/>
    </xf>
    <xf numFmtId="0" fontId="39" fillId="3" borderId="0" xfId="0" applyFont="1" applyFill="1" applyAlignment="1">
      <alignment horizontal="center" vertical="top" wrapText="1"/>
    </xf>
    <xf numFmtId="0" fontId="5" fillId="3" borderId="0" xfId="0" applyFont="1" applyFill="1" applyAlignment="1">
      <alignment horizontal="center" vertical="top" wrapText="1"/>
    </xf>
    <xf numFmtId="0" fontId="5" fillId="3" borderId="7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9" xfId="0" applyFont="1" applyFill="1" applyBorder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5" fillId="3" borderId="11" xfId="0" applyFont="1" applyFill="1" applyBorder="1" applyAlignment="1">
      <alignment horizontal="left" vertical="top" wrapText="1"/>
    </xf>
    <xf numFmtId="0" fontId="5" fillId="3" borderId="12" xfId="0" applyFont="1" applyFill="1" applyBorder="1" applyAlignment="1">
      <alignment horizontal="left" vertical="top" wrapText="1"/>
    </xf>
    <xf numFmtId="0" fontId="5" fillId="3" borderId="13" xfId="0" applyFont="1" applyFill="1" applyBorder="1" applyAlignment="1">
      <alignment horizontal="left" vertical="top" wrapText="1"/>
    </xf>
    <xf numFmtId="0" fontId="5" fillId="3" borderId="14" xfId="0" applyFont="1" applyFill="1" applyBorder="1" applyAlignment="1">
      <alignment horizontal="left" vertical="top" wrapText="1"/>
    </xf>
    <xf numFmtId="0" fontId="1" fillId="3" borderId="34" xfId="0" applyFont="1" applyFill="1" applyBorder="1" applyAlignment="1">
      <alignment horizontal="center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vertical="top" wrapText="1"/>
    </xf>
    <xf numFmtId="0" fontId="4" fillId="3" borderId="12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14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right" vertical="top" wrapText="1"/>
    </xf>
    <xf numFmtId="0" fontId="1" fillId="3" borderId="2" xfId="0" applyFont="1" applyFill="1" applyBorder="1" applyAlignment="1">
      <alignment horizontal="right" vertical="top" wrapText="1"/>
    </xf>
    <xf numFmtId="0" fontId="1" fillId="3" borderId="35" xfId="0" applyFont="1" applyFill="1" applyBorder="1" applyAlignment="1">
      <alignment horizontal="right" vertical="top" wrapText="1"/>
    </xf>
    <xf numFmtId="0" fontId="1" fillId="3" borderId="1" xfId="0" applyFont="1" applyFill="1" applyBorder="1" applyAlignment="1">
      <alignment horizontal="right" vertical="top" wrapText="1"/>
    </xf>
    <xf numFmtId="0" fontId="40" fillId="3" borderId="0" xfId="0" applyFont="1" applyFill="1" applyAlignment="1">
      <alignment vertical="top" wrapText="1"/>
    </xf>
    <xf numFmtId="0" fontId="40" fillId="3" borderId="13" xfId="0" applyFont="1" applyFill="1" applyBorder="1" applyAlignment="1">
      <alignment horizontal="right" wrapText="1"/>
    </xf>
    <xf numFmtId="0" fontId="15" fillId="0" borderId="0" xfId="0" applyFont="1" applyFill="1" applyAlignment="1">
      <alignment horizontal="left" vertical="center"/>
    </xf>
    <xf numFmtId="0" fontId="10" fillId="0" borderId="1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2" fillId="6" borderId="3" xfId="4" applyFont="1" applyFill="1" applyBorder="1" applyAlignment="1">
      <alignment horizontal="center" vertical="center"/>
    </xf>
    <xf numFmtId="0" fontId="12" fillId="6" borderId="4" xfId="4" applyFont="1" applyFill="1" applyBorder="1" applyAlignment="1">
      <alignment horizontal="center" vertical="center"/>
    </xf>
    <xf numFmtId="0" fontId="12" fillId="6" borderId="5" xfId="4" applyFont="1" applyFill="1" applyBorder="1" applyAlignment="1">
      <alignment horizontal="center" vertical="center"/>
    </xf>
    <xf numFmtId="10" fontId="18" fillId="6" borderId="6" xfId="3" applyNumberFormat="1" applyFont="1" applyFill="1" applyBorder="1" applyAlignment="1" applyProtection="1">
      <alignment horizontal="center" vertical="center"/>
      <protection hidden="1"/>
    </xf>
    <xf numFmtId="10" fontId="18" fillId="6" borderId="3" xfId="3" applyNumberFormat="1" applyFont="1" applyFill="1" applyBorder="1" applyAlignment="1" applyProtection="1">
      <alignment horizontal="center" vertical="center"/>
      <protection hidden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169" fontId="15" fillId="7" borderId="6" xfId="6" applyNumberFormat="1" applyFont="1" applyFill="1" applyBorder="1" applyAlignment="1" applyProtection="1">
      <alignment horizontal="center" vertical="center"/>
      <protection locked="0"/>
    </xf>
    <xf numFmtId="0" fontId="15" fillId="0" borderId="6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44" fontId="4" fillId="0" borderId="19" xfId="2" applyFont="1" applyBorder="1" applyAlignment="1">
      <alignment vertical="center"/>
    </xf>
    <xf numFmtId="10" fontId="4" fillId="0" borderId="19" xfId="3" applyNumberFormat="1" applyFont="1" applyBorder="1" applyAlignment="1">
      <alignment vertical="center"/>
    </xf>
    <xf numFmtId="2" fontId="2" fillId="0" borderId="27" xfId="7" applyNumberFormat="1" applyFont="1" applyFill="1" applyBorder="1" applyAlignment="1">
      <alignment horizontal="left"/>
    </xf>
    <xf numFmtId="2" fontId="2" fillId="0" borderId="28" xfId="7" applyNumberFormat="1" applyFont="1" applyFill="1" applyBorder="1" applyAlignment="1">
      <alignment horizontal="left"/>
    </xf>
    <xf numFmtId="174" fontId="2" fillId="8" borderId="17" xfId="7" applyNumberFormat="1" applyFont="1" applyFill="1" applyBorder="1" applyAlignment="1">
      <alignment horizontal="center" vertical="center"/>
    </xf>
    <xf numFmtId="174" fontId="2" fillId="8" borderId="20" xfId="7" applyNumberFormat="1" applyFont="1" applyFill="1" applyBorder="1" applyAlignment="1">
      <alignment horizontal="center" vertical="center"/>
    </xf>
    <xf numFmtId="174" fontId="2" fillId="8" borderId="18" xfId="7" applyNumberFormat="1" applyFont="1" applyFill="1" applyBorder="1" applyAlignment="1">
      <alignment horizontal="center" vertical="center"/>
    </xf>
    <xf numFmtId="9" fontId="2" fillId="0" borderId="17" xfId="3" applyFont="1" applyBorder="1" applyAlignment="1">
      <alignment horizontal="center" vertical="center"/>
    </xf>
    <xf numFmtId="9" fontId="2" fillId="0" borderId="20" xfId="3" applyFont="1" applyBorder="1" applyAlignment="1">
      <alignment horizontal="center" vertical="center"/>
    </xf>
    <xf numFmtId="9" fontId="2" fillId="0" borderId="18" xfId="3" applyFont="1" applyBorder="1" applyAlignment="1">
      <alignment horizontal="center" vertical="center"/>
    </xf>
    <xf numFmtId="2" fontId="2" fillId="0" borderId="29" xfId="7" applyNumberFormat="1" applyFont="1" applyBorder="1" applyAlignment="1">
      <alignment horizontal="left" vertical="center"/>
    </xf>
    <xf numFmtId="2" fontId="2" fillId="0" borderId="25" xfId="7" applyNumberFormat="1" applyFont="1" applyBorder="1" applyAlignment="1">
      <alignment horizontal="left" vertical="center"/>
    </xf>
    <xf numFmtId="2" fontId="2" fillId="0" borderId="23" xfId="7" applyNumberFormat="1" applyFont="1" applyBorder="1" applyAlignment="1">
      <alignment horizontal="left" vertical="center"/>
    </xf>
    <xf numFmtId="2" fontId="2" fillId="0" borderId="30" xfId="7" applyNumberFormat="1" applyFont="1" applyBorder="1" applyAlignment="1">
      <alignment horizontal="left" vertical="center"/>
    </xf>
    <xf numFmtId="10" fontId="4" fillId="0" borderId="26" xfId="3" applyNumberFormat="1" applyFont="1" applyBorder="1" applyAlignment="1">
      <alignment vertical="center"/>
    </xf>
    <xf numFmtId="44" fontId="5" fillId="6" borderId="6" xfId="2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6" borderId="17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37" fillId="0" borderId="38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44" fontId="4" fillId="0" borderId="26" xfId="2" applyFont="1" applyBorder="1" applyAlignment="1">
      <alignment vertical="center"/>
    </xf>
  </cellXfs>
  <cellStyles count="51">
    <cellStyle name="20% - Ênfase1 100" xfId="9"/>
    <cellStyle name="40% - Ênfase1" xfId="4" builtinId="31"/>
    <cellStyle name="60% - Ênfase6 37" xfId="10"/>
    <cellStyle name="Accent 1 1" xfId="11"/>
    <cellStyle name="Accent 2 1" xfId="12"/>
    <cellStyle name="Accent 3 1" xfId="13"/>
    <cellStyle name="Accent 4" xfId="14"/>
    <cellStyle name="Bad 1" xfId="15"/>
    <cellStyle name="Error 1" xfId="16"/>
    <cellStyle name="Excel Built-in Normal" xfId="17"/>
    <cellStyle name="Footnote 1" xfId="18"/>
    <cellStyle name="Good 1" xfId="19"/>
    <cellStyle name="Heading 1 1" xfId="20"/>
    <cellStyle name="Heading 2 1" xfId="21"/>
    <cellStyle name="Heading 3" xfId="22"/>
    <cellStyle name="Heading 4" xfId="23"/>
    <cellStyle name="Heading1" xfId="24"/>
    <cellStyle name="Moeda" xfId="2" builtinId="4"/>
    <cellStyle name="Moeda 2" xfId="25"/>
    <cellStyle name="Moeda 2 2" xfId="26"/>
    <cellStyle name="Moeda 2 3" xfId="27"/>
    <cellStyle name="Moeda 2 3 2" xfId="8"/>
    <cellStyle name="Moeda 2 4" xfId="6"/>
    <cellStyle name="Neutral 1" xfId="28"/>
    <cellStyle name="Normal" xfId="0" builtinId="0"/>
    <cellStyle name="Normal 2" xfId="29"/>
    <cellStyle name="Normal 3" xfId="30"/>
    <cellStyle name="Normal 4" xfId="5"/>
    <cellStyle name="Normal 6" xfId="31"/>
    <cellStyle name="Normal 7" xfId="32"/>
    <cellStyle name="Normal_Plan1" xfId="7"/>
    <cellStyle name="Note 1" xfId="33"/>
    <cellStyle name="Porcentagem" xfId="3" builtinId="5"/>
    <cellStyle name="Porcentagem 2" xfId="34"/>
    <cellStyle name="Porcentagem 3" xfId="35"/>
    <cellStyle name="Porcentagem 4" xfId="36"/>
    <cellStyle name="Porcentagem 4 2" xfId="37"/>
    <cellStyle name="Result" xfId="38"/>
    <cellStyle name="Result2" xfId="39"/>
    <cellStyle name="Separador de milhares" xfId="1" builtinId="3"/>
    <cellStyle name="Separador de milhares 2" xfId="40"/>
    <cellStyle name="Separador de milhares 4" xfId="41"/>
    <cellStyle name="Status 1" xfId="42"/>
    <cellStyle name="Text 1" xfId="43"/>
    <cellStyle name="Vírgula 2" xfId="44"/>
    <cellStyle name="Vírgula 3" xfId="45"/>
    <cellStyle name="Vírgula 3 2" xfId="46"/>
    <cellStyle name="Vírgula 4" xfId="47"/>
    <cellStyle name="Vírgula 5" xfId="48"/>
    <cellStyle name="Vírgula 5 2" xfId="49"/>
    <cellStyle name="Warning 1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png"/><Relationship Id="rId1" Type="http://schemas.openxmlformats.org/officeDocument/2006/relationships/image" Target="../media/image3.jpeg"/><Relationship Id="rId4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11</xdr:col>
      <xdr:colOff>195884</xdr:colOff>
      <xdr:row>7</xdr:row>
      <xdr:rowOff>138608</xdr:rowOff>
    </xdr:to>
    <xdr:pic>
      <xdr:nvPicPr>
        <xdr:cNvPr id="2" name="Picture 0" descr="TopoCarta2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2734" t="11727" r="8594"/>
        <a:stretch>
          <a:fillRect/>
        </a:stretch>
      </xdr:blipFill>
      <xdr:spPr>
        <a:xfrm>
          <a:off x="28575" y="38100"/>
          <a:ext cx="4324350" cy="1434008"/>
        </a:xfrm>
        <a:prstGeom prst="rect">
          <a:avLst/>
        </a:prstGeom>
      </xdr:spPr>
    </xdr:pic>
    <xdr:clientData/>
  </xdr:twoCellAnchor>
  <xdr:twoCellAnchor editAs="oneCell">
    <xdr:from>
      <xdr:col>19</xdr:col>
      <xdr:colOff>142875</xdr:colOff>
      <xdr:row>334</xdr:row>
      <xdr:rowOff>76200</xdr:rowOff>
    </xdr:from>
    <xdr:to>
      <xdr:col>22</xdr:col>
      <xdr:colOff>180974</xdr:colOff>
      <xdr:row>338</xdr:row>
      <xdr:rowOff>114300</xdr:rowOff>
    </xdr:to>
    <xdr:pic>
      <xdr:nvPicPr>
        <xdr:cNvPr id="3" name="Picture 1" descr="RodapeCarta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 l="63403" t="16490" r="13782" b="34040"/>
        <a:stretch>
          <a:fillRect/>
        </a:stretch>
      </xdr:blipFill>
      <xdr:spPr>
        <a:xfrm>
          <a:off x="8467725" y="69522975"/>
          <a:ext cx="1724025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32</xdr:row>
      <xdr:rowOff>28575</xdr:rowOff>
    </xdr:from>
    <xdr:to>
      <xdr:col>8</xdr:col>
      <xdr:colOff>691383</xdr:colOff>
      <xdr:row>32</xdr:row>
      <xdr:rowOff>714375</xdr:rowOff>
    </xdr:to>
    <xdr:pic>
      <xdr:nvPicPr>
        <xdr:cNvPr id="2" name="Imagem 5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lum contrast="40000"/>
        </a:blip>
        <a:srcRect/>
        <a:stretch>
          <a:fillRect/>
        </a:stretch>
      </xdr:blipFill>
      <xdr:spPr bwMode="auto">
        <a:xfrm>
          <a:off x="114300" y="5915025"/>
          <a:ext cx="6139683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161925</xdr:colOff>
      <xdr:row>27</xdr:row>
      <xdr:rowOff>190500</xdr:rowOff>
    </xdr:from>
    <xdr:to>
      <xdr:col>8</xdr:col>
      <xdr:colOff>657225</xdr:colOff>
      <xdr:row>27</xdr:row>
      <xdr:rowOff>666750</xdr:rowOff>
    </xdr:to>
    <xdr:pic>
      <xdr:nvPicPr>
        <xdr:cNvPr id="3" name="Picture 250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90600" y="4552950"/>
          <a:ext cx="522922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9525</xdr:rowOff>
    </xdr:from>
    <xdr:to>
      <xdr:col>6</xdr:col>
      <xdr:colOff>228600</xdr:colOff>
      <xdr:row>7</xdr:row>
      <xdr:rowOff>110033</xdr:rowOff>
    </xdr:to>
    <xdr:pic>
      <xdr:nvPicPr>
        <xdr:cNvPr id="4" name="Picture 0" descr="TopoCarta2.jpg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rcRect l="2734" t="11727" r="8594"/>
        <a:stretch>
          <a:fillRect/>
        </a:stretch>
      </xdr:blipFill>
      <xdr:spPr>
        <a:xfrm>
          <a:off x="0" y="9525"/>
          <a:ext cx="4324350" cy="1434008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666750</xdr:colOff>
      <xdr:row>65</xdr:row>
      <xdr:rowOff>57150</xdr:rowOff>
    </xdr:from>
    <xdr:to>
      <xdr:col>9</xdr:col>
      <xdr:colOff>752475</xdr:colOff>
      <xdr:row>70</xdr:row>
      <xdr:rowOff>171450</xdr:rowOff>
    </xdr:to>
    <xdr:pic>
      <xdr:nvPicPr>
        <xdr:cNvPr id="5" name="Picture 1" descr="RodapeCarta.jpg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4" cstate="print"/>
        <a:srcRect l="63403" t="10012" r="11135" b="24028"/>
        <a:stretch>
          <a:fillRect/>
        </a:stretch>
      </xdr:blipFill>
      <xdr:spPr>
        <a:xfrm>
          <a:off x="5486400" y="13963650"/>
          <a:ext cx="1924050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</xdr:colOff>
      <xdr:row>0</xdr:row>
      <xdr:rowOff>5</xdr:rowOff>
    </xdr:from>
    <xdr:to>
      <xdr:col>2</xdr:col>
      <xdr:colOff>853048</xdr:colOff>
      <xdr:row>5</xdr:row>
      <xdr:rowOff>137769</xdr:rowOff>
    </xdr:to>
    <xdr:pic>
      <xdr:nvPicPr>
        <xdr:cNvPr id="2" name="Picture 0" descr="TopoCarta2.jpg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2734" t="11727" r="8594"/>
        <a:stretch>
          <a:fillRect/>
        </a:stretch>
      </xdr:blipFill>
      <xdr:spPr>
        <a:xfrm>
          <a:off x="9" y="5"/>
          <a:ext cx="3285577" cy="1090264"/>
        </a:xfrm>
        <a:prstGeom prst="rect">
          <a:avLst/>
        </a:prstGeom>
      </xdr:spPr>
    </xdr:pic>
    <xdr:clientData/>
  </xdr:twoCellAnchor>
  <xdr:twoCellAnchor editAs="oneCell">
    <xdr:from>
      <xdr:col>4</xdr:col>
      <xdr:colOff>740018</xdr:colOff>
      <xdr:row>41</xdr:row>
      <xdr:rowOff>73268</xdr:rowOff>
    </xdr:from>
    <xdr:to>
      <xdr:col>6</xdr:col>
      <xdr:colOff>798634</xdr:colOff>
      <xdr:row>45</xdr:row>
      <xdr:rowOff>131884</xdr:rowOff>
    </xdr:to>
    <xdr:pic>
      <xdr:nvPicPr>
        <xdr:cNvPr id="3" name="Picture 1" descr="RodapeCarta.jpg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 l="64482" t="10012" r="12753" b="33595"/>
        <a:stretch>
          <a:fillRect/>
        </a:stretch>
      </xdr:blipFill>
      <xdr:spPr>
        <a:xfrm>
          <a:off x="4667249" y="8806960"/>
          <a:ext cx="1545981" cy="82061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PBRE~1/AppData/Local/Temp/WPDNSE/%7b47E7F911-C208-D4F1-BB54-5A821E655C1D%7d/Telhado%204%20-%20Or&#231;amento%20Sint&#233;tico%20com%20Valor%20de%20M&#227;o%20de%20Obra%20e%20Materia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Orçamento Analítico"/>
      <sheetName val="BDI - OBRAS"/>
      <sheetName val="Cronograma"/>
    </sheetNames>
    <sheetDataSet>
      <sheetData sheetId="0" refreshError="1">
        <row r="9">
          <cell r="A9" t="str">
            <v>Local: Três Corações /MG</v>
          </cell>
        </row>
        <row r="73">
          <cell r="C73">
            <v>1</v>
          </cell>
        </row>
        <row r="75">
          <cell r="C75">
            <v>2</v>
          </cell>
        </row>
        <row r="77">
          <cell r="C77">
            <v>3</v>
          </cell>
        </row>
        <row r="79">
          <cell r="C79">
            <v>4</v>
          </cell>
        </row>
        <row r="81">
          <cell r="C81">
            <v>5</v>
          </cell>
        </row>
        <row r="85">
          <cell r="C85">
            <v>7</v>
          </cell>
        </row>
        <row r="87">
          <cell r="C87">
            <v>8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B339"/>
  <sheetViews>
    <sheetView tabSelected="1" view="pageBreakPreview" topLeftCell="A252" zoomScaleSheetLayoutView="100" workbookViewId="0">
      <selection activeCell="M20" sqref="M20"/>
    </sheetView>
  </sheetViews>
  <sheetFormatPr defaultColWidth="9.140625" defaultRowHeight="15"/>
  <cols>
    <col min="1" max="1" width="5.85546875" customWidth="1"/>
    <col min="2" max="2" width="7.85546875" bestFit="1" customWidth="1"/>
    <col min="3" max="3" width="4.28515625" customWidth="1"/>
    <col min="4" max="4" width="22.28515625" customWidth="1"/>
    <col min="5" max="5" width="4" bestFit="1" customWidth="1"/>
    <col min="6" max="6" width="9.7109375" customWidth="1"/>
    <col min="7" max="7" width="8.28515625" customWidth="1"/>
    <col min="8" max="10" width="7" hidden="1" customWidth="1"/>
    <col min="11" max="11" width="7.85546875" style="88" hidden="1" customWidth="1"/>
    <col min="12" max="12" width="7.85546875" bestFit="1" customWidth="1"/>
    <col min="13" max="14" width="7" bestFit="1" customWidth="1"/>
    <col min="15" max="15" width="7.85546875" bestFit="1" customWidth="1"/>
    <col min="16" max="16" width="8.7109375" bestFit="1" customWidth="1"/>
    <col min="17" max="17" width="7.85546875" bestFit="1" customWidth="1"/>
    <col min="18" max="20" width="8.7109375" bestFit="1" customWidth="1"/>
    <col min="21" max="21" width="7.85546875" bestFit="1" customWidth="1"/>
    <col min="22" max="22" width="8.7109375" bestFit="1" customWidth="1"/>
    <col min="23" max="24" width="10" bestFit="1" customWidth="1"/>
    <col min="25" max="25" width="11.85546875" customWidth="1"/>
  </cols>
  <sheetData>
    <row r="1" spans="1:28">
      <c r="A1" s="173"/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</row>
    <row r="2" spans="1:28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1:28">
      <c r="A3" s="174"/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</row>
    <row r="4" spans="1:28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</row>
    <row r="5" spans="1:28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</row>
    <row r="6" spans="1:28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</row>
    <row r="7" spans="1:28">
      <c r="A7" s="174"/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</row>
    <row r="8" spans="1:28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</row>
    <row r="9" spans="1:28">
      <c r="A9" s="174" t="s">
        <v>31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</row>
    <row r="10" spans="1:28">
      <c r="A10" s="136" t="s">
        <v>716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</row>
    <row r="11" spans="1:28">
      <c r="A11" s="136" t="s">
        <v>717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</row>
    <row r="12" spans="1:28">
      <c r="A12" s="169" t="s">
        <v>718</v>
      </c>
      <c r="B12" s="169"/>
      <c r="C12" s="169"/>
      <c r="D12" s="169"/>
      <c r="E12" s="169"/>
      <c r="F12" s="169"/>
      <c r="G12" s="169"/>
      <c r="H12" s="169"/>
      <c r="I12" s="109"/>
      <c r="J12" s="109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</row>
    <row r="13" spans="1:28">
      <c r="A13" s="195" t="s">
        <v>719</v>
      </c>
      <c r="B13" s="195"/>
      <c r="C13" s="195"/>
      <c r="D13" s="195"/>
      <c r="E13" s="196" t="s">
        <v>122</v>
      </c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</row>
    <row r="14" spans="1:28" s="1" customFormat="1" ht="12">
      <c r="A14" s="159" t="s">
        <v>20</v>
      </c>
      <c r="B14" s="161" t="s">
        <v>13</v>
      </c>
      <c r="C14" s="161" t="s">
        <v>1</v>
      </c>
      <c r="D14" s="161" t="s">
        <v>8</v>
      </c>
      <c r="E14" s="161" t="s">
        <v>5</v>
      </c>
      <c r="F14" s="191" t="s">
        <v>18</v>
      </c>
      <c r="G14" s="193" t="s">
        <v>25</v>
      </c>
      <c r="H14" s="163" t="s">
        <v>26</v>
      </c>
      <c r="I14" s="164"/>
      <c r="J14" s="164"/>
      <c r="K14" s="165"/>
      <c r="L14" s="163" t="s">
        <v>19</v>
      </c>
      <c r="M14" s="164"/>
      <c r="N14" s="164"/>
      <c r="O14" s="165"/>
      <c r="P14" s="163" t="s">
        <v>27</v>
      </c>
      <c r="Q14" s="164"/>
      <c r="R14" s="164"/>
      <c r="S14" s="165"/>
      <c r="T14" s="163" t="s">
        <v>28</v>
      </c>
      <c r="U14" s="164"/>
      <c r="V14" s="164"/>
      <c r="W14" s="185"/>
    </row>
    <row r="15" spans="1:28" s="1" customFormat="1" ht="12">
      <c r="A15" s="160"/>
      <c r="B15" s="162"/>
      <c r="C15" s="162"/>
      <c r="D15" s="162"/>
      <c r="E15" s="162"/>
      <c r="F15" s="192"/>
      <c r="G15" s="194"/>
      <c r="H15" s="4" t="s">
        <v>2</v>
      </c>
      <c r="I15" s="4" t="s">
        <v>116</v>
      </c>
      <c r="J15" s="4" t="s">
        <v>24</v>
      </c>
      <c r="K15" s="84" t="s">
        <v>16</v>
      </c>
      <c r="L15" s="4" t="s">
        <v>2</v>
      </c>
      <c r="M15" s="4" t="s">
        <v>116</v>
      </c>
      <c r="N15" s="4" t="s">
        <v>24</v>
      </c>
      <c r="O15" s="4" t="s">
        <v>16</v>
      </c>
      <c r="P15" s="4" t="s">
        <v>2</v>
      </c>
      <c r="Q15" s="4" t="s">
        <v>116</v>
      </c>
      <c r="R15" s="4" t="s">
        <v>24</v>
      </c>
      <c r="S15" s="4" t="s">
        <v>16</v>
      </c>
      <c r="T15" s="4" t="s">
        <v>2</v>
      </c>
      <c r="U15" s="4" t="s">
        <v>116</v>
      </c>
      <c r="V15" s="4" t="s">
        <v>24</v>
      </c>
      <c r="W15" s="92" t="s">
        <v>16</v>
      </c>
    </row>
    <row r="16" spans="1:28" s="1" customFormat="1" ht="12">
      <c r="A16" s="93">
        <v>1</v>
      </c>
      <c r="B16" s="68"/>
      <c r="C16" s="68"/>
      <c r="D16" s="68" t="s">
        <v>90</v>
      </c>
      <c r="E16" s="68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94"/>
      <c r="X16" s="69">
        <f>W25</f>
        <v>20205.670000000002</v>
      </c>
    </row>
    <row r="17" spans="1:24" s="1" customFormat="1" ht="45">
      <c r="A17" s="95" t="s">
        <v>743</v>
      </c>
      <c r="B17" s="5" t="s">
        <v>168</v>
      </c>
      <c r="C17" s="5" t="s">
        <v>23</v>
      </c>
      <c r="D17" s="5" t="s">
        <v>221</v>
      </c>
      <c r="E17" s="5" t="s">
        <v>22</v>
      </c>
      <c r="F17" s="5">
        <v>2</v>
      </c>
      <c r="G17" s="5">
        <v>1332.08</v>
      </c>
      <c r="H17" s="90">
        <v>1308.92</v>
      </c>
      <c r="I17" s="90">
        <v>0</v>
      </c>
      <c r="J17" s="90">
        <v>23.16</v>
      </c>
      <c r="K17" s="90">
        <f t="shared" ref="K17:K24" si="0">ROUND(J17+I17+H17,2)</f>
        <v>1332.08</v>
      </c>
      <c r="L17" s="91">
        <f t="shared" ref="L17:L24" si="1">ROUND(H17*1.25,2)</f>
        <v>1636.15</v>
      </c>
      <c r="M17" s="91">
        <f t="shared" ref="M17:M24" si="2">ROUND(I17*1.168,2)</f>
        <v>0</v>
      </c>
      <c r="N17" s="91">
        <f t="shared" ref="N17:N24" si="3">ROUND(J17*1.168,2)</f>
        <v>27.05</v>
      </c>
      <c r="O17" s="91">
        <f t="shared" ref="O17:O24" si="4">ROUND(N17+M17+L17,2)</f>
        <v>1663.2</v>
      </c>
      <c r="P17" s="115">
        <f t="shared" ref="P17:P24" si="5">ROUND(H17*F17,2)</f>
        <v>2617.84</v>
      </c>
      <c r="Q17" s="115">
        <f t="shared" ref="Q17:Q24" si="6">ROUND(I17*F17,2)</f>
        <v>0</v>
      </c>
      <c r="R17" s="115">
        <f t="shared" ref="R17:R24" si="7">ROUND(J17*F17,2)</f>
        <v>46.32</v>
      </c>
      <c r="S17" s="115">
        <f t="shared" ref="S17:S24" si="8">ROUND(R17+Q17+P17,2)</f>
        <v>2664.16</v>
      </c>
      <c r="T17" s="116">
        <f t="shared" ref="T17:T24" si="9">ROUND(L17*F17,2)</f>
        <v>3272.3</v>
      </c>
      <c r="U17" s="116">
        <f t="shared" ref="U17:U24" si="10">ROUND(M17*F17,2)</f>
        <v>0</v>
      </c>
      <c r="V17" s="116">
        <f t="shared" ref="V17:V24" si="11">ROUND(N17*F17,2)</f>
        <v>54.1</v>
      </c>
      <c r="W17" s="116">
        <f t="shared" ref="W17:W24" si="12">ROUND(V17+U17+T17,2)</f>
        <v>3326.4</v>
      </c>
    </row>
    <row r="18" spans="1:24" s="1" customFormat="1" ht="22.5">
      <c r="A18" s="95" t="s">
        <v>744</v>
      </c>
      <c r="B18" s="5" t="s">
        <v>169</v>
      </c>
      <c r="C18" s="5" t="s">
        <v>23</v>
      </c>
      <c r="D18" s="5" t="s">
        <v>222</v>
      </c>
      <c r="E18" s="5" t="s">
        <v>22</v>
      </c>
      <c r="F18" s="5">
        <v>2</v>
      </c>
      <c r="G18" s="5">
        <v>1455.85</v>
      </c>
      <c r="H18" s="90">
        <v>1426.96</v>
      </c>
      <c r="I18" s="90">
        <v>0</v>
      </c>
      <c r="J18" s="90">
        <v>28.89</v>
      </c>
      <c r="K18" s="90">
        <f t="shared" si="0"/>
        <v>1455.85</v>
      </c>
      <c r="L18" s="91">
        <f t="shared" si="1"/>
        <v>1783.7</v>
      </c>
      <c r="M18" s="91">
        <f t="shared" si="2"/>
        <v>0</v>
      </c>
      <c r="N18" s="91">
        <f t="shared" si="3"/>
        <v>33.74</v>
      </c>
      <c r="O18" s="91">
        <f t="shared" si="4"/>
        <v>1817.44</v>
      </c>
      <c r="P18" s="115">
        <f t="shared" si="5"/>
        <v>2853.92</v>
      </c>
      <c r="Q18" s="115">
        <f t="shared" si="6"/>
        <v>0</v>
      </c>
      <c r="R18" s="115">
        <f t="shared" si="7"/>
        <v>57.78</v>
      </c>
      <c r="S18" s="115">
        <f t="shared" si="8"/>
        <v>2911.7</v>
      </c>
      <c r="T18" s="116">
        <f t="shared" si="9"/>
        <v>3567.4</v>
      </c>
      <c r="U18" s="116">
        <f t="shared" si="10"/>
        <v>0</v>
      </c>
      <c r="V18" s="116">
        <f t="shared" si="11"/>
        <v>67.48</v>
      </c>
      <c r="W18" s="116">
        <f t="shared" si="12"/>
        <v>3634.88</v>
      </c>
    </row>
    <row r="19" spans="1:24" s="1" customFormat="1" ht="22.5">
      <c r="A19" s="95" t="s">
        <v>745</v>
      </c>
      <c r="B19" s="5" t="s">
        <v>223</v>
      </c>
      <c r="C19" s="5" t="s">
        <v>23</v>
      </c>
      <c r="D19" s="5" t="s">
        <v>224</v>
      </c>
      <c r="E19" s="5" t="s">
        <v>22</v>
      </c>
      <c r="F19" s="5">
        <v>1</v>
      </c>
      <c r="G19" s="5">
        <v>1463.14</v>
      </c>
      <c r="H19" s="90">
        <v>1439.98</v>
      </c>
      <c r="I19" s="90">
        <v>0</v>
      </c>
      <c r="J19" s="90">
        <v>23.16</v>
      </c>
      <c r="K19" s="90">
        <f t="shared" si="0"/>
        <v>1463.14</v>
      </c>
      <c r="L19" s="91">
        <f t="shared" si="1"/>
        <v>1799.98</v>
      </c>
      <c r="M19" s="91">
        <f t="shared" si="2"/>
        <v>0</v>
      </c>
      <c r="N19" s="91">
        <f t="shared" si="3"/>
        <v>27.05</v>
      </c>
      <c r="O19" s="91">
        <f t="shared" si="4"/>
        <v>1827.03</v>
      </c>
      <c r="P19" s="115">
        <f t="shared" si="5"/>
        <v>1439.98</v>
      </c>
      <c r="Q19" s="115">
        <f t="shared" si="6"/>
        <v>0</v>
      </c>
      <c r="R19" s="115">
        <f t="shared" si="7"/>
        <v>23.16</v>
      </c>
      <c r="S19" s="115">
        <f t="shared" si="8"/>
        <v>1463.14</v>
      </c>
      <c r="T19" s="116">
        <f t="shared" si="9"/>
        <v>1799.98</v>
      </c>
      <c r="U19" s="116">
        <f t="shared" si="10"/>
        <v>0</v>
      </c>
      <c r="V19" s="116">
        <f t="shared" si="11"/>
        <v>27.05</v>
      </c>
      <c r="W19" s="116">
        <f t="shared" si="12"/>
        <v>1827.03</v>
      </c>
    </row>
    <row r="20" spans="1:24" s="1" customFormat="1" ht="22.5">
      <c r="A20" s="95" t="s">
        <v>746</v>
      </c>
      <c r="B20" s="5" t="s">
        <v>225</v>
      </c>
      <c r="C20" s="5" t="s">
        <v>23</v>
      </c>
      <c r="D20" s="5" t="s">
        <v>226</v>
      </c>
      <c r="E20" s="5" t="s">
        <v>22</v>
      </c>
      <c r="F20" s="5">
        <v>1</v>
      </c>
      <c r="G20" s="5">
        <v>2009.18</v>
      </c>
      <c r="H20" s="90">
        <v>1986.02</v>
      </c>
      <c r="I20" s="90">
        <v>0</v>
      </c>
      <c r="J20" s="90">
        <v>23.16</v>
      </c>
      <c r="K20" s="90">
        <f t="shared" si="0"/>
        <v>2009.18</v>
      </c>
      <c r="L20" s="91">
        <f t="shared" si="1"/>
        <v>2482.5300000000002</v>
      </c>
      <c r="M20" s="91">
        <f t="shared" si="2"/>
        <v>0</v>
      </c>
      <c r="N20" s="91">
        <f t="shared" si="3"/>
        <v>27.05</v>
      </c>
      <c r="O20" s="91">
        <f t="shared" si="4"/>
        <v>2509.58</v>
      </c>
      <c r="P20" s="115">
        <f t="shared" si="5"/>
        <v>1986.02</v>
      </c>
      <c r="Q20" s="115">
        <f t="shared" si="6"/>
        <v>0</v>
      </c>
      <c r="R20" s="115">
        <f t="shared" si="7"/>
        <v>23.16</v>
      </c>
      <c r="S20" s="115">
        <f t="shared" si="8"/>
        <v>2009.18</v>
      </c>
      <c r="T20" s="116">
        <f t="shared" si="9"/>
        <v>2482.5300000000002</v>
      </c>
      <c r="U20" s="116">
        <f t="shared" si="10"/>
        <v>0</v>
      </c>
      <c r="V20" s="116">
        <f t="shared" si="11"/>
        <v>27.05</v>
      </c>
      <c r="W20" s="116">
        <f t="shared" si="12"/>
        <v>2509.58</v>
      </c>
    </row>
    <row r="21" spans="1:24" s="1" customFormat="1" ht="67.5">
      <c r="A21" s="95" t="s">
        <v>747</v>
      </c>
      <c r="B21" s="5" t="s">
        <v>720</v>
      </c>
      <c r="C21" s="5" t="s">
        <v>6</v>
      </c>
      <c r="D21" s="5" t="s">
        <v>721</v>
      </c>
      <c r="E21" s="5" t="s">
        <v>3</v>
      </c>
      <c r="F21" s="5">
        <v>570</v>
      </c>
      <c r="G21" s="5">
        <v>8.69</v>
      </c>
      <c r="H21" s="90">
        <v>5.04</v>
      </c>
      <c r="I21" s="90">
        <v>0.12</v>
      </c>
      <c r="J21" s="90">
        <v>3.53</v>
      </c>
      <c r="K21" s="90">
        <f t="shared" si="0"/>
        <v>8.69</v>
      </c>
      <c r="L21" s="91">
        <f t="shared" si="1"/>
        <v>6.3</v>
      </c>
      <c r="M21" s="91">
        <f t="shared" si="2"/>
        <v>0.14000000000000001</v>
      </c>
      <c r="N21" s="91">
        <f t="shared" si="3"/>
        <v>4.12</v>
      </c>
      <c r="O21" s="91">
        <f t="shared" si="4"/>
        <v>10.56</v>
      </c>
      <c r="P21" s="115">
        <f t="shared" si="5"/>
        <v>2872.8</v>
      </c>
      <c r="Q21" s="115">
        <f t="shared" si="6"/>
        <v>68.400000000000006</v>
      </c>
      <c r="R21" s="115">
        <f t="shared" si="7"/>
        <v>2012.1</v>
      </c>
      <c r="S21" s="115">
        <f t="shared" si="8"/>
        <v>4953.3</v>
      </c>
      <c r="T21" s="116">
        <f t="shared" si="9"/>
        <v>3591</v>
      </c>
      <c r="U21" s="116">
        <f t="shared" si="10"/>
        <v>79.8</v>
      </c>
      <c r="V21" s="116">
        <f t="shared" si="11"/>
        <v>2348.4</v>
      </c>
      <c r="W21" s="116">
        <f t="shared" si="12"/>
        <v>6019.2</v>
      </c>
    </row>
    <row r="22" spans="1:24" s="1" customFormat="1" ht="33.75">
      <c r="A22" s="95" t="s">
        <v>748</v>
      </c>
      <c r="B22" s="5" t="s">
        <v>227</v>
      </c>
      <c r="C22" s="5" t="s">
        <v>6</v>
      </c>
      <c r="D22" s="5" t="s">
        <v>228</v>
      </c>
      <c r="E22" s="5" t="s">
        <v>3</v>
      </c>
      <c r="F22" s="5">
        <v>2</v>
      </c>
      <c r="G22" s="5">
        <v>358.87</v>
      </c>
      <c r="H22" s="90">
        <v>38.200000000000003</v>
      </c>
      <c r="I22" s="90">
        <v>1.06</v>
      </c>
      <c r="J22" s="90">
        <v>319.61</v>
      </c>
      <c r="K22" s="90">
        <f t="shared" si="0"/>
        <v>358.87</v>
      </c>
      <c r="L22" s="91">
        <f t="shared" si="1"/>
        <v>47.75</v>
      </c>
      <c r="M22" s="91">
        <f t="shared" si="2"/>
        <v>1.24</v>
      </c>
      <c r="N22" s="91">
        <f t="shared" si="3"/>
        <v>373.3</v>
      </c>
      <c r="O22" s="91">
        <f t="shared" si="4"/>
        <v>422.29</v>
      </c>
      <c r="P22" s="115">
        <f t="shared" si="5"/>
        <v>76.400000000000006</v>
      </c>
      <c r="Q22" s="115">
        <f t="shared" si="6"/>
        <v>2.12</v>
      </c>
      <c r="R22" s="115">
        <f t="shared" si="7"/>
        <v>639.22</v>
      </c>
      <c r="S22" s="115">
        <f t="shared" si="8"/>
        <v>717.74</v>
      </c>
      <c r="T22" s="116">
        <f t="shared" si="9"/>
        <v>95.5</v>
      </c>
      <c r="U22" s="116">
        <f t="shared" si="10"/>
        <v>2.48</v>
      </c>
      <c r="V22" s="116">
        <f t="shared" si="11"/>
        <v>746.6</v>
      </c>
      <c r="W22" s="116">
        <f t="shared" si="12"/>
        <v>844.58</v>
      </c>
    </row>
    <row r="23" spans="1:24" s="1" customFormat="1" ht="56.25">
      <c r="A23" s="95" t="s">
        <v>749</v>
      </c>
      <c r="B23" s="5" t="s">
        <v>752</v>
      </c>
      <c r="C23" s="5" t="s">
        <v>751</v>
      </c>
      <c r="D23" s="5" t="s">
        <v>753</v>
      </c>
      <c r="E23" s="5" t="s">
        <v>21</v>
      </c>
      <c r="F23" s="5">
        <v>6</v>
      </c>
      <c r="G23" s="134">
        <f>K23</f>
        <v>250</v>
      </c>
      <c r="H23" s="90">
        <v>0</v>
      </c>
      <c r="I23" s="90">
        <v>250</v>
      </c>
      <c r="J23" s="90">
        <v>0</v>
      </c>
      <c r="K23" s="90">
        <f t="shared" si="0"/>
        <v>250</v>
      </c>
      <c r="L23" s="91">
        <f t="shared" si="1"/>
        <v>0</v>
      </c>
      <c r="M23" s="91">
        <f t="shared" si="2"/>
        <v>292</v>
      </c>
      <c r="N23" s="91">
        <f t="shared" si="3"/>
        <v>0</v>
      </c>
      <c r="O23" s="91">
        <f t="shared" si="4"/>
        <v>292</v>
      </c>
      <c r="P23" s="115">
        <f t="shared" si="5"/>
        <v>0</v>
      </c>
      <c r="Q23" s="115">
        <f t="shared" si="6"/>
        <v>1500</v>
      </c>
      <c r="R23" s="115">
        <f t="shared" si="7"/>
        <v>0</v>
      </c>
      <c r="S23" s="115">
        <f t="shared" si="8"/>
        <v>1500</v>
      </c>
      <c r="T23" s="116">
        <f t="shared" si="9"/>
        <v>0</v>
      </c>
      <c r="U23" s="116">
        <f t="shared" si="10"/>
        <v>1752</v>
      </c>
      <c r="V23" s="116">
        <f t="shared" si="11"/>
        <v>0</v>
      </c>
      <c r="W23" s="116">
        <f t="shared" si="12"/>
        <v>1752</v>
      </c>
    </row>
    <row r="24" spans="1:24" s="1" customFormat="1" ht="33.75">
      <c r="A24" s="95" t="s">
        <v>750</v>
      </c>
      <c r="B24" s="5" t="s">
        <v>756</v>
      </c>
      <c r="C24" s="5" t="s">
        <v>23</v>
      </c>
      <c r="D24" s="5" t="s">
        <v>754</v>
      </c>
      <c r="E24" s="5" t="s">
        <v>755</v>
      </c>
      <c r="F24" s="5">
        <v>1</v>
      </c>
      <c r="G24" s="134">
        <v>250</v>
      </c>
      <c r="H24" s="90">
        <v>0</v>
      </c>
      <c r="I24" s="90">
        <v>250</v>
      </c>
      <c r="J24" s="90">
        <v>0</v>
      </c>
      <c r="K24" s="90">
        <f t="shared" si="0"/>
        <v>250</v>
      </c>
      <c r="L24" s="91">
        <f t="shared" si="1"/>
        <v>0</v>
      </c>
      <c r="M24" s="91">
        <f t="shared" si="2"/>
        <v>292</v>
      </c>
      <c r="N24" s="91">
        <f t="shared" si="3"/>
        <v>0</v>
      </c>
      <c r="O24" s="91">
        <f t="shared" si="4"/>
        <v>292</v>
      </c>
      <c r="P24" s="115">
        <f t="shared" si="5"/>
        <v>0</v>
      </c>
      <c r="Q24" s="115">
        <f t="shared" si="6"/>
        <v>250</v>
      </c>
      <c r="R24" s="115">
        <f t="shared" si="7"/>
        <v>0</v>
      </c>
      <c r="S24" s="115">
        <f t="shared" si="8"/>
        <v>250</v>
      </c>
      <c r="T24" s="116">
        <f t="shared" si="9"/>
        <v>0</v>
      </c>
      <c r="U24" s="116">
        <f t="shared" si="10"/>
        <v>292</v>
      </c>
      <c r="V24" s="116">
        <f t="shared" si="11"/>
        <v>0</v>
      </c>
      <c r="W24" s="116">
        <f t="shared" si="12"/>
        <v>292</v>
      </c>
    </row>
    <row r="25" spans="1:24" s="1" customFormat="1" ht="12">
      <c r="A25" s="9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105">
        <f t="shared" ref="P25:W25" si="13">SUM(P17:P24)</f>
        <v>11846.960000000001</v>
      </c>
      <c r="Q25" s="105">
        <f t="shared" si="13"/>
        <v>1820.52</v>
      </c>
      <c r="R25" s="105">
        <f t="shared" si="13"/>
        <v>2801.74</v>
      </c>
      <c r="S25" s="105">
        <f t="shared" si="13"/>
        <v>16469.22</v>
      </c>
      <c r="T25" s="105">
        <f t="shared" si="13"/>
        <v>14808.710000000001</v>
      </c>
      <c r="U25" s="105">
        <f t="shared" si="13"/>
        <v>2126.2799999999997</v>
      </c>
      <c r="V25" s="105">
        <f t="shared" si="13"/>
        <v>3270.68</v>
      </c>
      <c r="W25" s="105">
        <f t="shared" si="13"/>
        <v>20205.670000000002</v>
      </c>
    </row>
    <row r="26" spans="1:24" s="1" customFormat="1" ht="12">
      <c r="A26" s="93">
        <v>2</v>
      </c>
      <c r="B26" s="68"/>
      <c r="C26" s="68"/>
      <c r="D26" s="68" t="s">
        <v>229</v>
      </c>
      <c r="E26" s="68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94"/>
      <c r="X26" s="69">
        <f>W29</f>
        <v>72510.66</v>
      </c>
    </row>
    <row r="27" spans="1:24" s="1" customFormat="1" ht="67.5">
      <c r="A27" s="95" t="s">
        <v>32</v>
      </c>
      <c r="B27" s="5" t="s">
        <v>230</v>
      </c>
      <c r="C27" s="5" t="s">
        <v>231</v>
      </c>
      <c r="D27" s="5" t="s">
        <v>232</v>
      </c>
      <c r="E27" s="5" t="s">
        <v>3</v>
      </c>
      <c r="F27" s="5">
        <v>4356.6099999999997</v>
      </c>
      <c r="G27" s="5">
        <v>11.13</v>
      </c>
      <c r="H27" s="90">
        <v>5.92</v>
      </c>
      <c r="I27" s="90">
        <v>5.21</v>
      </c>
      <c r="J27" s="90">
        <v>0</v>
      </c>
      <c r="K27" s="90">
        <f t="shared" ref="K27" si="14">ROUND(J27+I27+H27,2)</f>
        <v>11.13</v>
      </c>
      <c r="L27" s="91">
        <f t="shared" ref="L27" si="15">ROUND(H27*1.25,2)</f>
        <v>7.4</v>
      </c>
      <c r="M27" s="91">
        <f t="shared" ref="M27" si="16">ROUND(I27*1.168,2)</f>
        <v>6.09</v>
      </c>
      <c r="N27" s="91">
        <f t="shared" ref="N27" si="17">ROUND(J27*1.168,2)</f>
        <v>0</v>
      </c>
      <c r="O27" s="91">
        <f t="shared" ref="O27" si="18">ROUND(N27+M27+L27,2)</f>
        <v>13.49</v>
      </c>
      <c r="P27" s="115">
        <f t="shared" ref="P27" si="19">ROUND(H27*F27,2)</f>
        <v>25791.13</v>
      </c>
      <c r="Q27" s="115">
        <f t="shared" ref="Q27" si="20">ROUND(I27*F27,2)</f>
        <v>22697.94</v>
      </c>
      <c r="R27" s="115">
        <f t="shared" ref="R27" si="21">ROUND(J27*F27,2)</f>
        <v>0</v>
      </c>
      <c r="S27" s="115">
        <f t="shared" ref="S27" si="22">ROUND(R27+Q27+P27,2)</f>
        <v>48489.07</v>
      </c>
      <c r="T27" s="116">
        <f t="shared" ref="T27" si="23">ROUND(L27*F27,2)</f>
        <v>32238.91</v>
      </c>
      <c r="U27" s="116">
        <f t="shared" ref="U27" si="24">ROUND(M27*F27,2)</f>
        <v>26531.75</v>
      </c>
      <c r="V27" s="116">
        <f t="shared" ref="V27" si="25">ROUND(N27*F27,2)</f>
        <v>0</v>
      </c>
      <c r="W27" s="116">
        <f t="shared" ref="W27" si="26">ROUND(V27+U27+T27,2)</f>
        <v>58770.66</v>
      </c>
      <c r="X27" s="69"/>
    </row>
    <row r="28" spans="1:24" s="1" customFormat="1" ht="33.75">
      <c r="A28" s="95" t="s">
        <v>33</v>
      </c>
      <c r="B28" s="5" t="s">
        <v>233</v>
      </c>
      <c r="C28" s="5" t="s">
        <v>6</v>
      </c>
      <c r="D28" s="5" t="s">
        <v>234</v>
      </c>
      <c r="E28" s="5" t="s">
        <v>4</v>
      </c>
      <c r="F28" s="5">
        <v>3000</v>
      </c>
      <c r="G28" s="5">
        <v>3.88</v>
      </c>
      <c r="H28" s="90">
        <v>0.64</v>
      </c>
      <c r="I28" s="90">
        <v>1.1000000000000001</v>
      </c>
      <c r="J28" s="90">
        <v>2.14</v>
      </c>
      <c r="K28" s="90">
        <f t="shared" ref="K28:K81" si="27">ROUND(J28+I28+H28,2)</f>
        <v>3.88</v>
      </c>
      <c r="L28" s="91">
        <f t="shared" ref="L28:L81" si="28">ROUND(H28*1.25,2)</f>
        <v>0.8</v>
      </c>
      <c r="M28" s="91">
        <f t="shared" ref="M28:M81" si="29">ROUND(I28*1.168,2)</f>
        <v>1.28</v>
      </c>
      <c r="N28" s="91">
        <f t="shared" ref="N28:N81" si="30">ROUND(J28*1.168,2)</f>
        <v>2.5</v>
      </c>
      <c r="O28" s="91">
        <f t="shared" ref="O28:O81" si="31">ROUND(N28+M28+L28,2)</f>
        <v>4.58</v>
      </c>
      <c r="P28" s="115">
        <f t="shared" ref="P28:P81" si="32">ROUND(H28*F28,2)</f>
        <v>1920</v>
      </c>
      <c r="Q28" s="115">
        <f t="shared" ref="Q28:Q81" si="33">ROUND(I28*F28,2)</f>
        <v>3300</v>
      </c>
      <c r="R28" s="115">
        <f t="shared" ref="R28:R81" si="34">ROUND(J28*F28,2)</f>
        <v>6420</v>
      </c>
      <c r="S28" s="115">
        <f t="shared" ref="S28:S81" si="35">ROUND(R28+Q28+P28,2)</f>
        <v>11640</v>
      </c>
      <c r="T28" s="116">
        <f t="shared" ref="T28:T81" si="36">ROUND(L28*F28,2)</f>
        <v>2400</v>
      </c>
      <c r="U28" s="116">
        <f t="shared" ref="U28:U81" si="37">ROUND(M28*F28,2)</f>
        <v>3840</v>
      </c>
      <c r="V28" s="116">
        <f t="shared" ref="V28:V81" si="38">ROUND(N28*F28,2)</f>
        <v>7500</v>
      </c>
      <c r="W28" s="116">
        <f t="shared" ref="W28:W81" si="39">ROUND(V28+U28+T28,2)</f>
        <v>13740</v>
      </c>
    </row>
    <row r="29" spans="1:24" s="1" customFormat="1" ht="12">
      <c r="A29" s="9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105">
        <f t="shared" ref="P29:W29" si="40">SUM(P27:P28)</f>
        <v>27711.13</v>
      </c>
      <c r="Q29" s="105">
        <f t="shared" si="40"/>
        <v>25997.94</v>
      </c>
      <c r="R29" s="105">
        <f t="shared" si="40"/>
        <v>6420</v>
      </c>
      <c r="S29" s="105">
        <f t="shared" si="40"/>
        <v>60129.07</v>
      </c>
      <c r="T29" s="105">
        <f t="shared" si="40"/>
        <v>34638.910000000003</v>
      </c>
      <c r="U29" s="105">
        <f t="shared" si="40"/>
        <v>30371.75</v>
      </c>
      <c r="V29" s="105">
        <f t="shared" si="40"/>
        <v>7500</v>
      </c>
      <c r="W29" s="105">
        <f t="shared" si="40"/>
        <v>72510.66</v>
      </c>
    </row>
    <row r="30" spans="1:24" s="1" customFormat="1" ht="12">
      <c r="A30" s="68">
        <v>3</v>
      </c>
      <c r="B30" s="68"/>
      <c r="C30" s="68"/>
      <c r="D30" s="68" t="s">
        <v>235</v>
      </c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9">
        <f>W39</f>
        <v>36498.839999999997</v>
      </c>
    </row>
    <row r="31" spans="1:24" s="1" customFormat="1" ht="12">
      <c r="A31" s="95" t="s">
        <v>34</v>
      </c>
      <c r="B31" s="5"/>
      <c r="C31" s="5"/>
      <c r="D31" s="5" t="s">
        <v>236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24" s="1" customFormat="1" ht="33.75">
      <c r="A32" s="131" t="s">
        <v>237</v>
      </c>
      <c r="B32" s="132" t="s">
        <v>238</v>
      </c>
      <c r="C32" s="132" t="s">
        <v>231</v>
      </c>
      <c r="D32" s="132" t="s">
        <v>239</v>
      </c>
      <c r="E32" s="132" t="s">
        <v>4</v>
      </c>
      <c r="F32" s="132">
        <v>6458.29</v>
      </c>
      <c r="G32" s="132">
        <v>0.91</v>
      </c>
      <c r="H32" s="133">
        <v>7.0000000000000007E-2</v>
      </c>
      <c r="I32" s="133">
        <v>0.82</v>
      </c>
      <c r="J32" s="133">
        <v>0.02</v>
      </c>
      <c r="K32" s="90">
        <f t="shared" ref="K32" si="41">ROUND(J32+I32+H32,2)</f>
        <v>0.91</v>
      </c>
      <c r="L32" s="91">
        <f t="shared" ref="L32" si="42">ROUND(H32*1.25,2)</f>
        <v>0.09</v>
      </c>
      <c r="M32" s="91">
        <f t="shared" ref="M32" si="43">ROUND(I32*1.168,2)</f>
        <v>0.96</v>
      </c>
      <c r="N32" s="91">
        <f t="shared" ref="N32" si="44">ROUND(J32*1.168,2)</f>
        <v>0.02</v>
      </c>
      <c r="O32" s="91">
        <f t="shared" ref="O32" si="45">ROUND(N32+M32+L32,2)</f>
        <v>1.07</v>
      </c>
      <c r="P32" s="115">
        <f t="shared" ref="P32" si="46">ROUND(H32*F32,2)</f>
        <v>452.08</v>
      </c>
      <c r="Q32" s="115">
        <f t="shared" ref="Q32" si="47">ROUND(I32*F32,2)</f>
        <v>5295.8</v>
      </c>
      <c r="R32" s="115">
        <f t="shared" ref="R32" si="48">ROUND(J32*F32,2)</f>
        <v>129.16999999999999</v>
      </c>
      <c r="S32" s="115">
        <f t="shared" ref="S32" si="49">ROUND(R32+Q32+P32,2)</f>
        <v>5877.05</v>
      </c>
      <c r="T32" s="116">
        <f t="shared" ref="T32" si="50">ROUND(L32*F32,2)</f>
        <v>581.25</v>
      </c>
      <c r="U32" s="116">
        <f t="shared" ref="U32" si="51">ROUND(M32*F32,2)</f>
        <v>6199.96</v>
      </c>
      <c r="V32" s="116">
        <f t="shared" ref="V32" si="52">ROUND(N32*F32,2)</f>
        <v>129.16999999999999</v>
      </c>
      <c r="W32" s="116">
        <f t="shared" ref="W32" si="53">ROUND(V32+U32+T32,2)</f>
        <v>6910.38</v>
      </c>
    </row>
    <row r="33" spans="1:27" s="1" customFormat="1" ht="12">
      <c r="A33" s="131" t="s">
        <v>86</v>
      </c>
      <c r="B33" s="132"/>
      <c r="C33" s="132"/>
      <c r="D33" s="132" t="s">
        <v>240</v>
      </c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</row>
    <row r="34" spans="1:27" s="1" customFormat="1" ht="33.75">
      <c r="A34" s="131" t="s">
        <v>241</v>
      </c>
      <c r="B34" s="132" t="s">
        <v>242</v>
      </c>
      <c r="C34" s="132" t="s">
        <v>231</v>
      </c>
      <c r="D34" s="132" t="s">
        <v>243</v>
      </c>
      <c r="E34" s="132" t="s">
        <v>244</v>
      </c>
      <c r="F34" s="132">
        <v>5812.5</v>
      </c>
      <c r="G34" s="132">
        <v>0.71</v>
      </c>
      <c r="H34" s="133">
        <v>0</v>
      </c>
      <c r="I34" s="133">
        <v>0.69</v>
      </c>
      <c r="J34" s="133">
        <v>0.02</v>
      </c>
      <c r="K34" s="90">
        <f t="shared" ref="K34" si="54">ROUND(J34+I34+H34,2)</f>
        <v>0.71</v>
      </c>
      <c r="L34" s="91">
        <f t="shared" ref="L34" si="55">ROUND(H34*1.25,2)</f>
        <v>0</v>
      </c>
      <c r="M34" s="91">
        <f t="shared" ref="M34" si="56">ROUND(I34*1.168,2)</f>
        <v>0.81</v>
      </c>
      <c r="N34" s="91">
        <f t="shared" ref="N34" si="57">ROUND(J34*1.168,2)</f>
        <v>0.02</v>
      </c>
      <c r="O34" s="91">
        <f t="shared" ref="O34" si="58">ROUND(N34+M34+L34,2)</f>
        <v>0.83</v>
      </c>
      <c r="P34" s="115">
        <f t="shared" ref="P34" si="59">ROUND(H34*F34,2)</f>
        <v>0</v>
      </c>
      <c r="Q34" s="115">
        <f t="shared" ref="Q34" si="60">ROUND(I34*F34,2)</f>
        <v>4010.63</v>
      </c>
      <c r="R34" s="115">
        <f t="shared" ref="R34" si="61">ROUND(J34*F34,2)</f>
        <v>116.25</v>
      </c>
      <c r="S34" s="115">
        <f t="shared" ref="S34" si="62">ROUND(R34+Q34+P34,2)</f>
        <v>4126.88</v>
      </c>
      <c r="T34" s="116">
        <f t="shared" ref="T34" si="63">ROUND(L34*F34,2)</f>
        <v>0</v>
      </c>
      <c r="U34" s="116">
        <f t="shared" ref="U34" si="64">ROUND(M34*F34,2)</f>
        <v>4708.13</v>
      </c>
      <c r="V34" s="116">
        <f t="shared" ref="V34" si="65">ROUND(N34*F34,2)</f>
        <v>116.25</v>
      </c>
      <c r="W34" s="116">
        <f t="shared" ref="W34" si="66">ROUND(V34+U34+T34,2)</f>
        <v>4824.38</v>
      </c>
    </row>
    <row r="35" spans="1:27" s="1" customFormat="1" ht="22.5">
      <c r="A35" s="95" t="s">
        <v>245</v>
      </c>
      <c r="B35" s="5"/>
      <c r="C35" s="5"/>
      <c r="D35" s="5" t="s">
        <v>246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27" s="1" customFormat="1" ht="33.75">
      <c r="A36" s="131" t="s">
        <v>247</v>
      </c>
      <c r="B36" s="132" t="s">
        <v>248</v>
      </c>
      <c r="C36" s="132" t="s">
        <v>6</v>
      </c>
      <c r="D36" s="132" t="s">
        <v>249</v>
      </c>
      <c r="E36" s="132" t="s">
        <v>3</v>
      </c>
      <c r="F36" s="132">
        <v>34976.199999999997</v>
      </c>
      <c r="G36" s="132">
        <v>0.2</v>
      </c>
      <c r="H36" s="133">
        <v>0.04</v>
      </c>
      <c r="I36" s="133">
        <v>0.06</v>
      </c>
      <c r="J36" s="133">
        <v>0.1</v>
      </c>
      <c r="K36" s="90">
        <f t="shared" ref="K36" si="67">ROUND(J36+I36+H36,2)</f>
        <v>0.2</v>
      </c>
      <c r="L36" s="91">
        <f t="shared" ref="L36" si="68">ROUND(H36*1.25,2)</f>
        <v>0.05</v>
      </c>
      <c r="M36" s="91">
        <f t="shared" ref="M36" si="69">ROUND(I36*1.168,2)</f>
        <v>7.0000000000000007E-2</v>
      </c>
      <c r="N36" s="91">
        <f t="shared" ref="N36" si="70">ROUND(J36*1.168,2)</f>
        <v>0.12</v>
      </c>
      <c r="O36" s="91">
        <f t="shared" ref="O36" si="71">ROUND(N36+M36+L36,2)</f>
        <v>0.24</v>
      </c>
      <c r="P36" s="115">
        <f t="shared" ref="P36" si="72">ROUND(H36*F36,2)</f>
        <v>1399.05</v>
      </c>
      <c r="Q36" s="115">
        <f t="shared" ref="Q36" si="73">ROUND(I36*F36,2)</f>
        <v>2098.5700000000002</v>
      </c>
      <c r="R36" s="115">
        <f t="shared" ref="R36" si="74">ROUND(J36*F36,2)</f>
        <v>3497.62</v>
      </c>
      <c r="S36" s="115">
        <f t="shared" ref="S36" si="75">ROUND(R36+Q36+P36,2)</f>
        <v>6995.24</v>
      </c>
      <c r="T36" s="116">
        <f t="shared" ref="T36" si="76">ROUND(L36*F36,2)</f>
        <v>1748.81</v>
      </c>
      <c r="U36" s="116">
        <f t="shared" ref="U36" si="77">ROUND(M36*F36,2)</f>
        <v>2448.33</v>
      </c>
      <c r="V36" s="116">
        <f t="shared" ref="V36" si="78">ROUND(N36*F36,2)</f>
        <v>4197.1400000000003</v>
      </c>
      <c r="W36" s="116">
        <f t="shared" ref="W36" si="79">ROUND(V36+U36+T36,2)</f>
        <v>8394.2800000000007</v>
      </c>
    </row>
    <row r="37" spans="1:27" s="1" customFormat="1" ht="12">
      <c r="A37" s="131" t="s">
        <v>250</v>
      </c>
      <c r="B37" s="132"/>
      <c r="C37" s="132"/>
      <c r="D37" s="132" t="s">
        <v>251</v>
      </c>
      <c r="E37" s="132"/>
      <c r="F37" s="132"/>
      <c r="G37" s="132"/>
      <c r="H37" s="132"/>
      <c r="I37" s="132"/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</row>
    <row r="38" spans="1:27" s="1" customFormat="1" ht="22.5">
      <c r="A38" s="131" t="s">
        <v>252</v>
      </c>
      <c r="B38" s="132" t="s">
        <v>253</v>
      </c>
      <c r="C38" s="132" t="s">
        <v>231</v>
      </c>
      <c r="D38" s="132" t="s">
        <v>254</v>
      </c>
      <c r="E38" s="132" t="s">
        <v>4</v>
      </c>
      <c r="F38" s="135">
        <v>4624.2373916127253</v>
      </c>
      <c r="G38" s="132">
        <v>3.03</v>
      </c>
      <c r="H38" s="133">
        <v>0.09</v>
      </c>
      <c r="I38" s="133">
        <v>2.86</v>
      </c>
      <c r="J38" s="133">
        <v>0.08</v>
      </c>
      <c r="K38" s="90">
        <f t="shared" ref="K38" si="80">ROUND(J38+I38+H38,2)</f>
        <v>3.03</v>
      </c>
      <c r="L38" s="91">
        <f t="shared" ref="L38" si="81">ROUND(H38*1.25,2)</f>
        <v>0.11</v>
      </c>
      <c r="M38" s="91">
        <f t="shared" ref="M38" si="82">ROUND(I38*1.168,2)</f>
        <v>3.34</v>
      </c>
      <c r="N38" s="91">
        <f t="shared" ref="N38" si="83">ROUND(J38*1.168,2)</f>
        <v>0.09</v>
      </c>
      <c r="O38" s="91">
        <f t="shared" ref="O38" si="84">ROUND(N38+M38+L38,2)</f>
        <v>3.54</v>
      </c>
      <c r="P38" s="115">
        <f t="shared" ref="P38" si="85">ROUND(H38*F38,2)</f>
        <v>416.18</v>
      </c>
      <c r="Q38" s="115">
        <f t="shared" ref="Q38" si="86">ROUND(I38*F38,2)</f>
        <v>13225.32</v>
      </c>
      <c r="R38" s="115">
        <f t="shared" ref="R38" si="87">ROUND(J38*F38,2)</f>
        <v>369.94</v>
      </c>
      <c r="S38" s="115">
        <f t="shared" ref="S38" si="88">ROUND(R38+Q38+P38,2)</f>
        <v>14011.44</v>
      </c>
      <c r="T38" s="116">
        <f t="shared" ref="T38" si="89">ROUND(L38*F38,2)</f>
        <v>508.67</v>
      </c>
      <c r="U38" s="116">
        <f t="shared" ref="U38" si="90">ROUND(M38*F38,2)</f>
        <v>15444.95</v>
      </c>
      <c r="V38" s="116">
        <f t="shared" ref="V38" si="91">ROUND(N38*F38,2)</f>
        <v>416.18</v>
      </c>
      <c r="W38" s="116">
        <f t="shared" ref="W38" si="92">ROUND(V38+U38+T38,2)</f>
        <v>16369.8</v>
      </c>
      <c r="X38" s="69">
        <f>W302</f>
        <v>999999.99999999988</v>
      </c>
      <c r="Y38" s="69">
        <f>1000000</f>
        <v>1000000</v>
      </c>
      <c r="Z38" s="69">
        <f>X38-Y38</f>
        <v>0</v>
      </c>
      <c r="AA38" s="69">
        <f>W38-Z38</f>
        <v>16369.8</v>
      </c>
    </row>
    <row r="39" spans="1:27" s="1" customFormat="1" ht="12">
      <c r="A39" s="9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105">
        <f t="shared" ref="P39:V39" si="93">SUM(P32:P38)</f>
        <v>2267.31</v>
      </c>
      <c r="Q39" s="105">
        <f t="shared" si="93"/>
        <v>24630.32</v>
      </c>
      <c r="R39" s="105">
        <f t="shared" si="93"/>
        <v>4112.9799999999996</v>
      </c>
      <c r="S39" s="105">
        <f t="shared" si="93"/>
        <v>31010.61</v>
      </c>
      <c r="T39" s="105">
        <f t="shared" si="93"/>
        <v>2838.73</v>
      </c>
      <c r="U39" s="105">
        <f t="shared" si="93"/>
        <v>28801.370000000003</v>
      </c>
      <c r="V39" s="105">
        <f t="shared" si="93"/>
        <v>4858.7400000000007</v>
      </c>
      <c r="W39" s="105">
        <f>SUM(W32:W38)</f>
        <v>36498.839999999997</v>
      </c>
    </row>
    <row r="40" spans="1:27" s="1" customFormat="1" ht="12">
      <c r="A40" s="117">
        <v>4</v>
      </c>
      <c r="B40" s="118"/>
      <c r="C40" s="118"/>
      <c r="D40" s="118" t="s">
        <v>726</v>
      </c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69">
        <f>W45</f>
        <v>73623.61</v>
      </c>
    </row>
    <row r="41" spans="1:27" s="1" customFormat="1" ht="22.5">
      <c r="A41" s="95" t="s">
        <v>36</v>
      </c>
      <c r="B41" s="5" t="s">
        <v>255</v>
      </c>
      <c r="C41" s="5" t="s">
        <v>6</v>
      </c>
      <c r="D41" s="5" t="s">
        <v>256</v>
      </c>
      <c r="E41" s="5" t="s">
        <v>3</v>
      </c>
      <c r="F41" s="128">
        <v>3758.8</v>
      </c>
      <c r="G41" s="5">
        <v>7.59</v>
      </c>
      <c r="H41" s="90">
        <v>2.2799999999999998</v>
      </c>
      <c r="I41" s="90">
        <v>0.06</v>
      </c>
      <c r="J41" s="90">
        <v>5.25</v>
      </c>
      <c r="K41" s="90">
        <f t="shared" ref="K41" si="94">ROUND(J41+I41+H41,2)</f>
        <v>7.59</v>
      </c>
      <c r="L41" s="91">
        <f t="shared" ref="L41" si="95">ROUND(H41*1.25,2)</f>
        <v>2.85</v>
      </c>
      <c r="M41" s="91">
        <f t="shared" ref="M41" si="96">ROUND(I41*1.168,2)</f>
        <v>7.0000000000000007E-2</v>
      </c>
      <c r="N41" s="91">
        <f t="shared" ref="N41" si="97">ROUND(J41*1.168,2)</f>
        <v>6.13</v>
      </c>
      <c r="O41" s="91">
        <f t="shared" ref="O41" si="98">ROUND(N41+M41+L41,2)</f>
        <v>9.0500000000000007</v>
      </c>
      <c r="P41" s="115">
        <f t="shared" ref="P41" si="99">ROUND(H41*F41,2)</f>
        <v>8570.06</v>
      </c>
      <c r="Q41" s="115">
        <f t="shared" ref="Q41" si="100">ROUND(I41*F41,2)</f>
        <v>225.53</v>
      </c>
      <c r="R41" s="115">
        <f t="shared" ref="R41" si="101">ROUND(J41*F41,2)</f>
        <v>19733.7</v>
      </c>
      <c r="S41" s="115">
        <f t="shared" ref="S41" si="102">ROUND(R41+Q41+P41,2)</f>
        <v>28529.29</v>
      </c>
      <c r="T41" s="116">
        <f t="shared" ref="T41" si="103">ROUND(L41*F41,2)</f>
        <v>10712.58</v>
      </c>
      <c r="U41" s="116">
        <f t="shared" ref="U41" si="104">ROUND(M41*F41,2)</f>
        <v>263.12</v>
      </c>
      <c r="V41" s="116">
        <f t="shared" ref="V41" si="105">ROUND(N41*F41,2)</f>
        <v>23041.439999999999</v>
      </c>
      <c r="W41" s="116">
        <f t="shared" ref="W41" si="106">ROUND(V41+U41+T41,2)</f>
        <v>34017.14</v>
      </c>
    </row>
    <row r="42" spans="1:27" s="1" customFormat="1" ht="56.25">
      <c r="A42" s="95" t="s">
        <v>725</v>
      </c>
      <c r="B42" s="5" t="s">
        <v>729</v>
      </c>
      <c r="C42" s="5" t="s">
        <v>6</v>
      </c>
      <c r="D42" s="5" t="s">
        <v>736</v>
      </c>
      <c r="E42" s="5" t="s">
        <v>3</v>
      </c>
      <c r="F42" s="5">
        <v>1222.5999999999999</v>
      </c>
      <c r="G42" s="5">
        <v>0.43</v>
      </c>
      <c r="H42" s="90">
        <v>0.31</v>
      </c>
      <c r="I42" s="90">
        <v>0.02</v>
      </c>
      <c r="J42" s="90">
        <v>0.1</v>
      </c>
      <c r="K42" s="90">
        <f t="shared" ref="K42:K44" si="107">ROUND(J42+I42+H42,2)</f>
        <v>0.43</v>
      </c>
      <c r="L42" s="91">
        <f t="shared" ref="L42:L44" si="108">ROUND(H42*1.25,2)</f>
        <v>0.39</v>
      </c>
      <c r="M42" s="91">
        <f t="shared" ref="M42:M44" si="109">ROUND(I42*1.168,2)</f>
        <v>0.02</v>
      </c>
      <c r="N42" s="91">
        <f t="shared" ref="N42:N44" si="110">ROUND(J42*1.168,2)</f>
        <v>0.12</v>
      </c>
      <c r="O42" s="91">
        <f t="shared" ref="O42:O44" si="111">ROUND(N42+M42+L42,2)</f>
        <v>0.53</v>
      </c>
      <c r="P42" s="115">
        <f t="shared" ref="P42:P44" si="112">ROUND(H42*F42,2)</f>
        <v>379.01</v>
      </c>
      <c r="Q42" s="115">
        <f t="shared" ref="Q42:Q44" si="113">ROUND(I42*F42,2)</f>
        <v>24.45</v>
      </c>
      <c r="R42" s="115">
        <f t="shared" ref="R42:R44" si="114">ROUND(J42*F42,2)</f>
        <v>122.26</v>
      </c>
      <c r="S42" s="115">
        <f t="shared" ref="S42:S44" si="115">ROUND(R42+Q42+P42,2)</f>
        <v>525.72</v>
      </c>
      <c r="T42" s="116">
        <f t="shared" ref="T42:T44" si="116">ROUND(L42*F42,2)</f>
        <v>476.81</v>
      </c>
      <c r="U42" s="116">
        <f t="shared" ref="U42:U44" si="117">ROUND(M42*F42,2)</f>
        <v>24.45</v>
      </c>
      <c r="V42" s="116">
        <f t="shared" ref="V42:V44" si="118">ROUND(N42*F42,2)</f>
        <v>146.71</v>
      </c>
      <c r="W42" s="116">
        <f t="shared" ref="W42:W44" si="119">ROUND(V42+U42+T42,2)</f>
        <v>647.97</v>
      </c>
    </row>
    <row r="43" spans="1:27" s="1" customFormat="1" ht="45">
      <c r="A43" s="95" t="s">
        <v>732</v>
      </c>
      <c r="B43" s="5" t="s">
        <v>266</v>
      </c>
      <c r="C43" s="5" t="s">
        <v>6</v>
      </c>
      <c r="D43" s="5" t="s">
        <v>286</v>
      </c>
      <c r="E43" s="5" t="s">
        <v>3</v>
      </c>
      <c r="F43" s="5">
        <v>1222.5999999999999</v>
      </c>
      <c r="G43" s="5">
        <v>4.3899999999999997</v>
      </c>
      <c r="H43" s="90">
        <v>2.84</v>
      </c>
      <c r="I43" s="90">
        <v>7.0000000000000007E-2</v>
      </c>
      <c r="J43" s="90">
        <v>1.48</v>
      </c>
      <c r="K43" s="90">
        <f t="shared" si="107"/>
        <v>4.3899999999999997</v>
      </c>
      <c r="L43" s="91">
        <f t="shared" si="108"/>
        <v>3.55</v>
      </c>
      <c r="M43" s="91">
        <f t="shared" si="109"/>
        <v>0.08</v>
      </c>
      <c r="N43" s="91">
        <f t="shared" si="110"/>
        <v>1.73</v>
      </c>
      <c r="O43" s="91">
        <f t="shared" si="111"/>
        <v>5.36</v>
      </c>
      <c r="P43" s="115">
        <f t="shared" si="112"/>
        <v>3472.18</v>
      </c>
      <c r="Q43" s="115">
        <f t="shared" si="113"/>
        <v>85.58</v>
      </c>
      <c r="R43" s="115">
        <f t="shared" si="114"/>
        <v>1809.45</v>
      </c>
      <c r="S43" s="115">
        <f t="shared" si="115"/>
        <v>5367.21</v>
      </c>
      <c r="T43" s="116">
        <f t="shared" si="116"/>
        <v>4340.2299999999996</v>
      </c>
      <c r="U43" s="116">
        <f t="shared" si="117"/>
        <v>97.81</v>
      </c>
      <c r="V43" s="116">
        <f t="shared" si="118"/>
        <v>2115.1</v>
      </c>
      <c r="W43" s="116">
        <f t="shared" si="119"/>
        <v>6553.14</v>
      </c>
    </row>
    <row r="44" spans="1:27" s="1" customFormat="1" ht="67.5">
      <c r="A44" s="95" t="s">
        <v>733</v>
      </c>
      <c r="B44" s="5" t="s">
        <v>730</v>
      </c>
      <c r="C44" s="5" t="s">
        <v>6</v>
      </c>
      <c r="D44" s="5" t="s">
        <v>731</v>
      </c>
      <c r="E44" s="5" t="s">
        <v>4</v>
      </c>
      <c r="F44" s="5">
        <v>73.400000000000006</v>
      </c>
      <c r="G44" s="5">
        <v>373.84</v>
      </c>
      <c r="H44" s="90">
        <v>59</v>
      </c>
      <c r="I44" s="90">
        <v>1.76</v>
      </c>
      <c r="J44" s="90">
        <v>313.08</v>
      </c>
      <c r="K44" s="90">
        <f t="shared" si="107"/>
        <v>373.84</v>
      </c>
      <c r="L44" s="91">
        <f t="shared" si="108"/>
        <v>73.75</v>
      </c>
      <c r="M44" s="91">
        <f t="shared" si="109"/>
        <v>2.06</v>
      </c>
      <c r="N44" s="91">
        <f t="shared" si="110"/>
        <v>365.68</v>
      </c>
      <c r="O44" s="91">
        <f t="shared" si="111"/>
        <v>441.49</v>
      </c>
      <c r="P44" s="115">
        <f t="shared" si="112"/>
        <v>4330.6000000000004</v>
      </c>
      <c r="Q44" s="115">
        <f t="shared" si="113"/>
        <v>129.18</v>
      </c>
      <c r="R44" s="115">
        <f t="shared" si="114"/>
        <v>22980.07</v>
      </c>
      <c r="S44" s="115">
        <f t="shared" si="115"/>
        <v>27439.85</v>
      </c>
      <c r="T44" s="116">
        <f t="shared" si="116"/>
        <v>5413.25</v>
      </c>
      <c r="U44" s="116">
        <f t="shared" si="117"/>
        <v>151.19999999999999</v>
      </c>
      <c r="V44" s="116">
        <f t="shared" si="118"/>
        <v>26840.91</v>
      </c>
      <c r="W44" s="116">
        <f t="shared" si="119"/>
        <v>32405.360000000001</v>
      </c>
    </row>
    <row r="45" spans="1:27" s="1" customFormat="1" ht="12">
      <c r="A45" s="9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105">
        <f t="shared" ref="P45:W45" si="120">SUM(P41:P44)</f>
        <v>16751.849999999999</v>
      </c>
      <c r="Q45" s="105">
        <f t="shared" si="120"/>
        <v>464.74</v>
      </c>
      <c r="R45" s="105">
        <f t="shared" si="120"/>
        <v>44645.479999999996</v>
      </c>
      <c r="S45" s="105">
        <f t="shared" si="120"/>
        <v>61862.07</v>
      </c>
      <c r="T45" s="105">
        <f t="shared" si="120"/>
        <v>20942.87</v>
      </c>
      <c r="U45" s="105">
        <f t="shared" si="120"/>
        <v>536.57999999999993</v>
      </c>
      <c r="V45" s="105">
        <f t="shared" si="120"/>
        <v>52144.159999999996</v>
      </c>
      <c r="W45" s="105">
        <f t="shared" si="120"/>
        <v>73623.61</v>
      </c>
    </row>
    <row r="46" spans="1:27" s="1" customFormat="1" ht="12">
      <c r="A46" s="117">
        <v>5</v>
      </c>
      <c r="B46" s="118"/>
      <c r="C46" s="118"/>
      <c r="D46" s="118" t="s">
        <v>257</v>
      </c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69">
        <f>W86</f>
        <v>46696.710000000006</v>
      </c>
    </row>
    <row r="47" spans="1:27" s="1" customFormat="1" ht="12">
      <c r="A47" s="95" t="s">
        <v>37</v>
      </c>
      <c r="B47" s="5"/>
      <c r="C47" s="5"/>
      <c r="D47" s="5" t="s">
        <v>258</v>
      </c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27" s="1" customFormat="1" ht="45">
      <c r="A48" s="95" t="s">
        <v>259</v>
      </c>
      <c r="B48" s="5" t="s">
        <v>260</v>
      </c>
      <c r="C48" s="5" t="s">
        <v>6</v>
      </c>
      <c r="D48" s="5" t="s">
        <v>261</v>
      </c>
      <c r="E48" s="5" t="s">
        <v>4</v>
      </c>
      <c r="F48" s="5">
        <v>2.4500000000000002</v>
      </c>
      <c r="G48" s="5">
        <v>215.96</v>
      </c>
      <c r="H48" s="90">
        <v>168.87</v>
      </c>
      <c r="I48" s="90">
        <v>4.55</v>
      </c>
      <c r="J48" s="90">
        <v>42.54</v>
      </c>
      <c r="K48" s="90">
        <f t="shared" ref="K48" si="121">ROUND(J48+I48+H48,2)</f>
        <v>215.96</v>
      </c>
      <c r="L48" s="91">
        <f t="shared" ref="L48" si="122">ROUND(H48*1.25,2)</f>
        <v>211.09</v>
      </c>
      <c r="M48" s="91">
        <f t="shared" ref="M48" si="123">ROUND(I48*1.168,2)</f>
        <v>5.31</v>
      </c>
      <c r="N48" s="91">
        <f t="shared" ref="N48" si="124">ROUND(J48*1.168,2)</f>
        <v>49.69</v>
      </c>
      <c r="O48" s="91">
        <f t="shared" ref="O48" si="125">ROUND(N48+M48+L48,2)</f>
        <v>266.08999999999997</v>
      </c>
      <c r="P48" s="115">
        <f t="shared" ref="P48" si="126">ROUND(H48*F48,2)</f>
        <v>413.73</v>
      </c>
      <c r="Q48" s="115">
        <f t="shared" ref="Q48" si="127">ROUND(I48*F48,2)</f>
        <v>11.15</v>
      </c>
      <c r="R48" s="115">
        <f t="shared" ref="R48" si="128">ROUND(J48*F48,2)</f>
        <v>104.22</v>
      </c>
      <c r="S48" s="115">
        <f t="shared" ref="S48" si="129">ROUND(R48+Q48+P48,2)</f>
        <v>529.1</v>
      </c>
      <c r="T48" s="116">
        <f t="shared" ref="T48" si="130">ROUND(L48*F48,2)</f>
        <v>517.16999999999996</v>
      </c>
      <c r="U48" s="116">
        <f t="shared" ref="U48" si="131">ROUND(M48*F48,2)</f>
        <v>13.01</v>
      </c>
      <c r="V48" s="116">
        <f t="shared" ref="V48" si="132">ROUND(N48*F48,2)</f>
        <v>121.74</v>
      </c>
      <c r="W48" s="116">
        <f t="shared" ref="W48" si="133">ROUND(V48+U48+T48,2)</f>
        <v>651.91999999999996</v>
      </c>
    </row>
    <row r="49" spans="1:23" s="1" customFormat="1" ht="22.5">
      <c r="A49" s="95" t="s">
        <v>262</v>
      </c>
      <c r="B49" s="5" t="s">
        <v>263</v>
      </c>
      <c r="C49" s="5" t="s">
        <v>23</v>
      </c>
      <c r="D49" s="5" t="s">
        <v>264</v>
      </c>
      <c r="E49" s="5" t="s">
        <v>4</v>
      </c>
      <c r="F49" s="5">
        <v>2.71</v>
      </c>
      <c r="G49" s="5">
        <v>96.89</v>
      </c>
      <c r="H49" s="90">
        <v>26.28</v>
      </c>
      <c r="I49" s="90">
        <v>0</v>
      </c>
      <c r="J49" s="90">
        <v>70.61</v>
      </c>
      <c r="K49" s="90">
        <f t="shared" ref="K49:K55" si="134">ROUND(J49+I49+H49,2)</f>
        <v>96.89</v>
      </c>
      <c r="L49" s="91">
        <f t="shared" ref="L49:L55" si="135">ROUND(H49*1.25,2)</f>
        <v>32.85</v>
      </c>
      <c r="M49" s="91">
        <f t="shared" ref="M49:M55" si="136">ROUND(I49*1.168,2)</f>
        <v>0</v>
      </c>
      <c r="N49" s="91">
        <f t="shared" ref="N49:N55" si="137">ROUND(J49*1.168,2)</f>
        <v>82.47</v>
      </c>
      <c r="O49" s="91">
        <f t="shared" ref="O49:O55" si="138">ROUND(N49+M49+L49,2)</f>
        <v>115.32</v>
      </c>
      <c r="P49" s="115">
        <f t="shared" ref="P49:P55" si="139">ROUND(H49*F49,2)</f>
        <v>71.22</v>
      </c>
      <c r="Q49" s="115">
        <f t="shared" ref="Q49:Q55" si="140">ROUND(I49*F49,2)</f>
        <v>0</v>
      </c>
      <c r="R49" s="115">
        <f t="shared" ref="R49:R55" si="141">ROUND(J49*F49,2)</f>
        <v>191.35</v>
      </c>
      <c r="S49" s="115">
        <f t="shared" ref="S49:S55" si="142">ROUND(R49+Q49+P49,2)</f>
        <v>262.57</v>
      </c>
      <c r="T49" s="116">
        <f t="shared" ref="T49:T55" si="143">ROUND(L49*F49,2)</f>
        <v>89.02</v>
      </c>
      <c r="U49" s="116">
        <f t="shared" ref="U49:U55" si="144">ROUND(M49*F49,2)</f>
        <v>0</v>
      </c>
      <c r="V49" s="116">
        <f t="shared" ref="V49:V55" si="145">ROUND(N49*F49,2)</f>
        <v>223.49</v>
      </c>
      <c r="W49" s="116">
        <f t="shared" ref="W49:W55" si="146">ROUND(V49+U49+T49,2)</f>
        <v>312.51</v>
      </c>
    </row>
    <row r="50" spans="1:23" s="1" customFormat="1" ht="45">
      <c r="A50" s="95" t="s">
        <v>265</v>
      </c>
      <c r="B50" s="5" t="s">
        <v>266</v>
      </c>
      <c r="C50" s="5" t="s">
        <v>6</v>
      </c>
      <c r="D50" s="5" t="s">
        <v>267</v>
      </c>
      <c r="E50" s="5" t="s">
        <v>3</v>
      </c>
      <c r="F50" s="5">
        <v>40.65</v>
      </c>
      <c r="G50" s="5">
        <v>5.03</v>
      </c>
      <c r="H50" s="90">
        <v>3.27</v>
      </c>
      <c r="I50" s="90">
        <v>7.0000000000000007E-2</v>
      </c>
      <c r="J50" s="90">
        <v>1.69</v>
      </c>
      <c r="K50" s="90">
        <f t="shared" si="134"/>
        <v>5.03</v>
      </c>
      <c r="L50" s="91">
        <f t="shared" si="135"/>
        <v>4.09</v>
      </c>
      <c r="M50" s="91">
        <f t="shared" si="136"/>
        <v>0.08</v>
      </c>
      <c r="N50" s="91">
        <f t="shared" si="137"/>
        <v>1.97</v>
      </c>
      <c r="O50" s="91">
        <f t="shared" si="138"/>
        <v>6.14</v>
      </c>
      <c r="P50" s="115">
        <f t="shared" si="139"/>
        <v>132.93</v>
      </c>
      <c r="Q50" s="115">
        <f t="shared" si="140"/>
        <v>2.85</v>
      </c>
      <c r="R50" s="115">
        <f t="shared" si="141"/>
        <v>68.7</v>
      </c>
      <c r="S50" s="115">
        <f t="shared" si="142"/>
        <v>204.48</v>
      </c>
      <c r="T50" s="116">
        <f t="shared" si="143"/>
        <v>166.26</v>
      </c>
      <c r="U50" s="116">
        <f t="shared" si="144"/>
        <v>3.25</v>
      </c>
      <c r="V50" s="116">
        <f t="shared" si="145"/>
        <v>80.08</v>
      </c>
      <c r="W50" s="116">
        <f t="shared" si="146"/>
        <v>249.59</v>
      </c>
    </row>
    <row r="51" spans="1:23" s="1" customFormat="1" ht="33.75">
      <c r="A51" s="95" t="s">
        <v>268</v>
      </c>
      <c r="B51" s="5" t="s">
        <v>269</v>
      </c>
      <c r="C51" s="5" t="s">
        <v>6</v>
      </c>
      <c r="D51" s="5" t="s">
        <v>270</v>
      </c>
      <c r="E51" s="5" t="s">
        <v>35</v>
      </c>
      <c r="F51" s="5">
        <v>213</v>
      </c>
      <c r="G51" s="5">
        <v>7.23</v>
      </c>
      <c r="H51" s="90">
        <v>1.46</v>
      </c>
      <c r="I51" s="90">
        <v>0.02</v>
      </c>
      <c r="J51" s="90">
        <v>5.75</v>
      </c>
      <c r="K51" s="90">
        <f t="shared" si="134"/>
        <v>7.23</v>
      </c>
      <c r="L51" s="91">
        <f t="shared" si="135"/>
        <v>1.83</v>
      </c>
      <c r="M51" s="91">
        <f t="shared" si="136"/>
        <v>0.02</v>
      </c>
      <c r="N51" s="91">
        <f t="shared" si="137"/>
        <v>6.72</v>
      </c>
      <c r="O51" s="91">
        <f t="shared" si="138"/>
        <v>8.57</v>
      </c>
      <c r="P51" s="115">
        <f t="shared" si="139"/>
        <v>310.98</v>
      </c>
      <c r="Q51" s="115">
        <f t="shared" si="140"/>
        <v>4.26</v>
      </c>
      <c r="R51" s="115">
        <f t="shared" si="141"/>
        <v>1224.75</v>
      </c>
      <c r="S51" s="115">
        <f t="shared" si="142"/>
        <v>1539.99</v>
      </c>
      <c r="T51" s="116">
        <f t="shared" si="143"/>
        <v>389.79</v>
      </c>
      <c r="U51" s="116">
        <f t="shared" si="144"/>
        <v>4.26</v>
      </c>
      <c r="V51" s="116">
        <f t="shared" si="145"/>
        <v>1431.36</v>
      </c>
      <c r="W51" s="116">
        <f t="shared" si="146"/>
        <v>1825.41</v>
      </c>
    </row>
    <row r="52" spans="1:23" s="1" customFormat="1" ht="33.75">
      <c r="A52" s="95" t="s">
        <v>271</v>
      </c>
      <c r="B52" s="5" t="s">
        <v>272</v>
      </c>
      <c r="C52" s="5" t="s">
        <v>6</v>
      </c>
      <c r="D52" s="5" t="s">
        <v>273</v>
      </c>
      <c r="E52" s="5" t="s">
        <v>35</v>
      </c>
      <c r="F52" s="5">
        <v>50.31</v>
      </c>
      <c r="G52" s="5">
        <v>12.15</v>
      </c>
      <c r="H52" s="90">
        <v>5.22</v>
      </c>
      <c r="I52" s="90">
        <v>0.1</v>
      </c>
      <c r="J52" s="90">
        <v>6.83</v>
      </c>
      <c r="K52" s="90">
        <f t="shared" si="134"/>
        <v>12.15</v>
      </c>
      <c r="L52" s="91">
        <f t="shared" si="135"/>
        <v>6.53</v>
      </c>
      <c r="M52" s="91">
        <f t="shared" si="136"/>
        <v>0.12</v>
      </c>
      <c r="N52" s="91">
        <f t="shared" si="137"/>
        <v>7.98</v>
      </c>
      <c r="O52" s="91">
        <f t="shared" si="138"/>
        <v>14.63</v>
      </c>
      <c r="P52" s="115">
        <f t="shared" si="139"/>
        <v>262.62</v>
      </c>
      <c r="Q52" s="115">
        <f t="shared" si="140"/>
        <v>5.03</v>
      </c>
      <c r="R52" s="115">
        <f t="shared" si="141"/>
        <v>343.62</v>
      </c>
      <c r="S52" s="115">
        <f t="shared" si="142"/>
        <v>611.27</v>
      </c>
      <c r="T52" s="116">
        <f t="shared" si="143"/>
        <v>328.52</v>
      </c>
      <c r="U52" s="116">
        <f t="shared" si="144"/>
        <v>6.04</v>
      </c>
      <c r="V52" s="116">
        <f t="shared" si="145"/>
        <v>401.47</v>
      </c>
      <c r="W52" s="116">
        <f t="shared" si="146"/>
        <v>736.03</v>
      </c>
    </row>
    <row r="53" spans="1:23" s="1" customFormat="1" ht="22.5">
      <c r="A53" s="95" t="s">
        <v>274</v>
      </c>
      <c r="B53" s="5" t="s">
        <v>275</v>
      </c>
      <c r="C53" s="5" t="s">
        <v>176</v>
      </c>
      <c r="D53" s="5" t="s">
        <v>276</v>
      </c>
      <c r="E53" s="5" t="s">
        <v>4</v>
      </c>
      <c r="F53" s="5">
        <v>2.4500000000000002</v>
      </c>
      <c r="G53" s="5">
        <v>301.44</v>
      </c>
      <c r="H53" s="90">
        <v>33.1</v>
      </c>
      <c r="I53" s="90">
        <v>0</v>
      </c>
      <c r="J53" s="90">
        <v>268.33999999999997</v>
      </c>
      <c r="K53" s="90">
        <f t="shared" si="134"/>
        <v>301.44</v>
      </c>
      <c r="L53" s="91">
        <f t="shared" si="135"/>
        <v>41.38</v>
      </c>
      <c r="M53" s="91">
        <f t="shared" si="136"/>
        <v>0</v>
      </c>
      <c r="N53" s="91">
        <f t="shared" si="137"/>
        <v>313.42</v>
      </c>
      <c r="O53" s="91">
        <f t="shared" si="138"/>
        <v>354.8</v>
      </c>
      <c r="P53" s="115">
        <f t="shared" si="139"/>
        <v>81.099999999999994</v>
      </c>
      <c r="Q53" s="115">
        <f t="shared" si="140"/>
        <v>0</v>
      </c>
      <c r="R53" s="115">
        <f t="shared" si="141"/>
        <v>657.43</v>
      </c>
      <c r="S53" s="115">
        <f t="shared" si="142"/>
        <v>738.53</v>
      </c>
      <c r="T53" s="116">
        <f t="shared" si="143"/>
        <v>101.38</v>
      </c>
      <c r="U53" s="116">
        <f t="shared" si="144"/>
        <v>0</v>
      </c>
      <c r="V53" s="116">
        <f t="shared" si="145"/>
        <v>767.88</v>
      </c>
      <c r="W53" s="116">
        <f t="shared" si="146"/>
        <v>869.26</v>
      </c>
    </row>
    <row r="54" spans="1:23" s="1" customFormat="1" ht="45">
      <c r="A54" s="95" t="s">
        <v>277</v>
      </c>
      <c r="B54" s="5" t="s">
        <v>208</v>
      </c>
      <c r="C54" s="5" t="s">
        <v>6</v>
      </c>
      <c r="D54" s="5" t="s">
        <v>209</v>
      </c>
      <c r="E54" s="5" t="s">
        <v>3</v>
      </c>
      <c r="F54" s="5">
        <v>40.65</v>
      </c>
      <c r="G54" s="5">
        <v>27.45</v>
      </c>
      <c r="H54" s="90">
        <v>8.07</v>
      </c>
      <c r="I54" s="90">
        <v>0.16</v>
      </c>
      <c r="J54" s="90">
        <v>19.22</v>
      </c>
      <c r="K54" s="90">
        <f t="shared" si="134"/>
        <v>27.45</v>
      </c>
      <c r="L54" s="91">
        <f t="shared" si="135"/>
        <v>10.09</v>
      </c>
      <c r="M54" s="91">
        <f t="shared" si="136"/>
        <v>0.19</v>
      </c>
      <c r="N54" s="91">
        <f t="shared" si="137"/>
        <v>22.45</v>
      </c>
      <c r="O54" s="91">
        <f t="shared" si="138"/>
        <v>32.729999999999997</v>
      </c>
      <c r="P54" s="115">
        <f t="shared" si="139"/>
        <v>328.05</v>
      </c>
      <c r="Q54" s="115">
        <f t="shared" si="140"/>
        <v>6.5</v>
      </c>
      <c r="R54" s="115">
        <f t="shared" si="141"/>
        <v>781.29</v>
      </c>
      <c r="S54" s="115">
        <f t="shared" si="142"/>
        <v>1115.8399999999999</v>
      </c>
      <c r="T54" s="116">
        <f t="shared" si="143"/>
        <v>410.16</v>
      </c>
      <c r="U54" s="116">
        <f t="shared" si="144"/>
        <v>7.72</v>
      </c>
      <c r="V54" s="116">
        <f t="shared" si="145"/>
        <v>912.59</v>
      </c>
      <c r="W54" s="116">
        <f t="shared" si="146"/>
        <v>1330.47</v>
      </c>
    </row>
    <row r="55" spans="1:23" s="1" customFormat="1" ht="33.75">
      <c r="A55" s="95" t="s">
        <v>278</v>
      </c>
      <c r="B55" s="5" t="s">
        <v>212</v>
      </c>
      <c r="C55" s="5" t="s">
        <v>6</v>
      </c>
      <c r="D55" s="5" t="s">
        <v>213</v>
      </c>
      <c r="E55" s="5" t="s">
        <v>4</v>
      </c>
      <c r="F55" s="5">
        <v>2.4500000000000002</v>
      </c>
      <c r="G55" s="5">
        <v>22.87</v>
      </c>
      <c r="H55" s="90">
        <v>16.18</v>
      </c>
      <c r="I55" s="90">
        <v>1.39</v>
      </c>
      <c r="J55" s="90">
        <v>5.3</v>
      </c>
      <c r="K55" s="90">
        <f t="shared" si="134"/>
        <v>22.87</v>
      </c>
      <c r="L55" s="91">
        <f t="shared" si="135"/>
        <v>20.23</v>
      </c>
      <c r="M55" s="91">
        <f t="shared" si="136"/>
        <v>1.62</v>
      </c>
      <c r="N55" s="91">
        <f t="shared" si="137"/>
        <v>6.19</v>
      </c>
      <c r="O55" s="91">
        <f t="shared" si="138"/>
        <v>28.04</v>
      </c>
      <c r="P55" s="115">
        <f t="shared" si="139"/>
        <v>39.64</v>
      </c>
      <c r="Q55" s="115">
        <f t="shared" si="140"/>
        <v>3.41</v>
      </c>
      <c r="R55" s="115">
        <f t="shared" si="141"/>
        <v>12.99</v>
      </c>
      <c r="S55" s="115">
        <f t="shared" si="142"/>
        <v>56.04</v>
      </c>
      <c r="T55" s="116">
        <f t="shared" si="143"/>
        <v>49.56</v>
      </c>
      <c r="U55" s="116">
        <f t="shared" si="144"/>
        <v>3.97</v>
      </c>
      <c r="V55" s="116">
        <f t="shared" si="145"/>
        <v>15.17</v>
      </c>
      <c r="W55" s="116">
        <f t="shared" si="146"/>
        <v>68.7</v>
      </c>
    </row>
    <row r="56" spans="1:23" s="1" customFormat="1" ht="12">
      <c r="A56" s="95" t="s">
        <v>94</v>
      </c>
      <c r="B56" s="5"/>
      <c r="C56" s="5"/>
      <c r="D56" s="5" t="s">
        <v>279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23" s="1" customFormat="1" ht="45">
      <c r="A57" s="95" t="s">
        <v>280</v>
      </c>
      <c r="B57" s="5" t="s">
        <v>281</v>
      </c>
      <c r="C57" s="5" t="s">
        <v>6</v>
      </c>
      <c r="D57" s="5" t="s">
        <v>282</v>
      </c>
      <c r="E57" s="5" t="s">
        <v>4</v>
      </c>
      <c r="F57" s="5">
        <v>8.64</v>
      </c>
      <c r="G57" s="5">
        <v>106.66</v>
      </c>
      <c r="H57" s="90">
        <v>83.17</v>
      </c>
      <c r="I57" s="90">
        <v>2.27</v>
      </c>
      <c r="J57" s="90">
        <v>21.22</v>
      </c>
      <c r="K57" s="90">
        <f t="shared" si="27"/>
        <v>106.66</v>
      </c>
      <c r="L57" s="91">
        <f t="shared" si="28"/>
        <v>103.96</v>
      </c>
      <c r="M57" s="91">
        <f t="shared" si="29"/>
        <v>2.65</v>
      </c>
      <c r="N57" s="91">
        <f t="shared" si="30"/>
        <v>24.78</v>
      </c>
      <c r="O57" s="91">
        <f t="shared" si="31"/>
        <v>131.38999999999999</v>
      </c>
      <c r="P57" s="115">
        <f t="shared" si="32"/>
        <v>718.59</v>
      </c>
      <c r="Q57" s="115">
        <f t="shared" si="33"/>
        <v>19.61</v>
      </c>
      <c r="R57" s="115">
        <f t="shared" si="34"/>
        <v>183.34</v>
      </c>
      <c r="S57" s="115">
        <f t="shared" si="35"/>
        <v>921.54</v>
      </c>
      <c r="T57" s="116">
        <f t="shared" si="36"/>
        <v>898.21</v>
      </c>
      <c r="U57" s="116">
        <f t="shared" si="37"/>
        <v>22.9</v>
      </c>
      <c r="V57" s="116">
        <f t="shared" si="38"/>
        <v>214.1</v>
      </c>
      <c r="W57" s="116">
        <f t="shared" si="39"/>
        <v>1135.21</v>
      </c>
    </row>
    <row r="58" spans="1:23" s="1" customFormat="1" ht="22.5">
      <c r="A58" s="95" t="s">
        <v>283</v>
      </c>
      <c r="B58" s="5" t="s">
        <v>263</v>
      </c>
      <c r="C58" s="5" t="s">
        <v>23</v>
      </c>
      <c r="D58" s="5" t="s">
        <v>284</v>
      </c>
      <c r="E58" s="5" t="s">
        <v>4</v>
      </c>
      <c r="F58" s="5">
        <v>0.67</v>
      </c>
      <c r="G58" s="5">
        <v>96.89</v>
      </c>
      <c r="H58" s="90">
        <v>26.28</v>
      </c>
      <c r="I58" s="90">
        <v>0</v>
      </c>
      <c r="J58" s="90">
        <v>70.61</v>
      </c>
      <c r="K58" s="90">
        <f t="shared" si="27"/>
        <v>96.89</v>
      </c>
      <c r="L58" s="91">
        <f t="shared" si="28"/>
        <v>32.85</v>
      </c>
      <c r="M58" s="91">
        <f t="shared" si="29"/>
        <v>0</v>
      </c>
      <c r="N58" s="91">
        <f t="shared" si="30"/>
        <v>82.47</v>
      </c>
      <c r="O58" s="91">
        <f t="shared" si="31"/>
        <v>115.32</v>
      </c>
      <c r="P58" s="115">
        <f t="shared" si="32"/>
        <v>17.61</v>
      </c>
      <c r="Q58" s="115">
        <f t="shared" si="33"/>
        <v>0</v>
      </c>
      <c r="R58" s="115">
        <f t="shared" si="34"/>
        <v>47.31</v>
      </c>
      <c r="S58" s="115">
        <f t="shared" si="35"/>
        <v>64.92</v>
      </c>
      <c r="T58" s="116">
        <f t="shared" si="36"/>
        <v>22.01</v>
      </c>
      <c r="U58" s="116">
        <f t="shared" si="37"/>
        <v>0</v>
      </c>
      <c r="V58" s="116">
        <f t="shared" si="38"/>
        <v>55.25</v>
      </c>
      <c r="W58" s="116">
        <f t="shared" si="39"/>
        <v>77.260000000000005</v>
      </c>
    </row>
    <row r="59" spans="1:23" s="1" customFormat="1" ht="45">
      <c r="A59" s="95" t="s">
        <v>285</v>
      </c>
      <c r="B59" s="5" t="s">
        <v>266</v>
      </c>
      <c r="C59" s="5" t="s">
        <v>6</v>
      </c>
      <c r="D59" s="5" t="s">
        <v>286</v>
      </c>
      <c r="E59" s="5" t="s">
        <v>3</v>
      </c>
      <c r="F59" s="5">
        <v>49.14</v>
      </c>
      <c r="G59" s="5">
        <v>5.03</v>
      </c>
      <c r="H59" s="90">
        <v>3.27</v>
      </c>
      <c r="I59" s="90">
        <v>7.0000000000000007E-2</v>
      </c>
      <c r="J59" s="90">
        <v>1.69</v>
      </c>
      <c r="K59" s="90">
        <f t="shared" si="27"/>
        <v>5.03</v>
      </c>
      <c r="L59" s="91">
        <f t="shared" si="28"/>
        <v>4.09</v>
      </c>
      <c r="M59" s="91">
        <f t="shared" si="29"/>
        <v>0.08</v>
      </c>
      <c r="N59" s="91">
        <f t="shared" si="30"/>
        <v>1.97</v>
      </c>
      <c r="O59" s="91">
        <f t="shared" si="31"/>
        <v>6.14</v>
      </c>
      <c r="P59" s="115">
        <f t="shared" si="32"/>
        <v>160.69</v>
      </c>
      <c r="Q59" s="115">
        <f t="shared" si="33"/>
        <v>3.44</v>
      </c>
      <c r="R59" s="115">
        <f t="shared" si="34"/>
        <v>83.05</v>
      </c>
      <c r="S59" s="115">
        <f t="shared" si="35"/>
        <v>247.18</v>
      </c>
      <c r="T59" s="116">
        <f t="shared" si="36"/>
        <v>200.98</v>
      </c>
      <c r="U59" s="116">
        <f t="shared" si="37"/>
        <v>3.93</v>
      </c>
      <c r="V59" s="116">
        <f t="shared" si="38"/>
        <v>96.81</v>
      </c>
      <c r="W59" s="116">
        <f t="shared" si="39"/>
        <v>301.72000000000003</v>
      </c>
    </row>
    <row r="60" spans="1:23" s="1" customFormat="1" ht="33.75">
      <c r="A60" s="95" t="s">
        <v>287</v>
      </c>
      <c r="B60" s="5" t="s">
        <v>272</v>
      </c>
      <c r="C60" s="5" t="s">
        <v>6</v>
      </c>
      <c r="D60" s="5" t="s">
        <v>288</v>
      </c>
      <c r="E60" s="5" t="s">
        <v>35</v>
      </c>
      <c r="F60" s="5">
        <v>50.22</v>
      </c>
      <c r="G60" s="5">
        <v>12.15</v>
      </c>
      <c r="H60" s="90">
        <v>5.22</v>
      </c>
      <c r="I60" s="90">
        <v>0.1</v>
      </c>
      <c r="J60" s="90">
        <v>6.83</v>
      </c>
      <c r="K60" s="90">
        <f t="shared" si="27"/>
        <v>12.15</v>
      </c>
      <c r="L60" s="91">
        <f t="shared" si="28"/>
        <v>6.53</v>
      </c>
      <c r="M60" s="91">
        <f t="shared" si="29"/>
        <v>0.12</v>
      </c>
      <c r="N60" s="91">
        <f t="shared" si="30"/>
        <v>7.98</v>
      </c>
      <c r="O60" s="91">
        <f t="shared" si="31"/>
        <v>14.63</v>
      </c>
      <c r="P60" s="115">
        <f t="shared" si="32"/>
        <v>262.14999999999998</v>
      </c>
      <c r="Q60" s="115">
        <f t="shared" si="33"/>
        <v>5.0199999999999996</v>
      </c>
      <c r="R60" s="115">
        <f t="shared" si="34"/>
        <v>343</v>
      </c>
      <c r="S60" s="115">
        <f t="shared" si="35"/>
        <v>610.16999999999996</v>
      </c>
      <c r="T60" s="116">
        <f t="shared" si="36"/>
        <v>327.94</v>
      </c>
      <c r="U60" s="116">
        <f t="shared" si="37"/>
        <v>6.03</v>
      </c>
      <c r="V60" s="116">
        <f t="shared" si="38"/>
        <v>400.76</v>
      </c>
      <c r="W60" s="116">
        <f t="shared" si="39"/>
        <v>734.73</v>
      </c>
    </row>
    <row r="61" spans="1:23" s="1" customFormat="1" ht="45">
      <c r="A61" s="95" t="s">
        <v>289</v>
      </c>
      <c r="B61" s="5" t="s">
        <v>290</v>
      </c>
      <c r="C61" s="5" t="s">
        <v>6</v>
      </c>
      <c r="D61" s="5" t="s">
        <v>291</v>
      </c>
      <c r="E61" s="5" t="s">
        <v>35</v>
      </c>
      <c r="F61" s="5">
        <v>96.16</v>
      </c>
      <c r="G61" s="5">
        <v>10.49</v>
      </c>
      <c r="H61" s="90">
        <v>3.74</v>
      </c>
      <c r="I61" s="90">
        <v>7.0000000000000007E-2</v>
      </c>
      <c r="J61" s="90">
        <v>6.68</v>
      </c>
      <c r="K61" s="90">
        <f t="shared" si="27"/>
        <v>10.49</v>
      </c>
      <c r="L61" s="91">
        <f t="shared" si="28"/>
        <v>4.68</v>
      </c>
      <c r="M61" s="91">
        <f t="shared" si="29"/>
        <v>0.08</v>
      </c>
      <c r="N61" s="91">
        <f t="shared" si="30"/>
        <v>7.8</v>
      </c>
      <c r="O61" s="91">
        <f t="shared" si="31"/>
        <v>12.56</v>
      </c>
      <c r="P61" s="115">
        <f t="shared" si="32"/>
        <v>359.64</v>
      </c>
      <c r="Q61" s="115">
        <f t="shared" si="33"/>
        <v>6.73</v>
      </c>
      <c r="R61" s="115">
        <f t="shared" si="34"/>
        <v>642.35</v>
      </c>
      <c r="S61" s="115">
        <f t="shared" si="35"/>
        <v>1008.72</v>
      </c>
      <c r="T61" s="116">
        <f t="shared" si="36"/>
        <v>450.03</v>
      </c>
      <c r="U61" s="116">
        <f t="shared" si="37"/>
        <v>7.69</v>
      </c>
      <c r="V61" s="116">
        <f t="shared" si="38"/>
        <v>750.05</v>
      </c>
      <c r="W61" s="116">
        <f t="shared" si="39"/>
        <v>1207.77</v>
      </c>
    </row>
    <row r="62" spans="1:23" s="1" customFormat="1" ht="22.5">
      <c r="A62" s="95" t="s">
        <v>292</v>
      </c>
      <c r="B62" s="5" t="s">
        <v>275</v>
      </c>
      <c r="C62" s="5" t="s">
        <v>176</v>
      </c>
      <c r="D62" s="5" t="s">
        <v>276</v>
      </c>
      <c r="E62" s="5" t="s">
        <v>4</v>
      </c>
      <c r="F62" s="5">
        <v>8.64</v>
      </c>
      <c r="G62" s="5">
        <v>301.44</v>
      </c>
      <c r="H62" s="90">
        <v>33.1</v>
      </c>
      <c r="I62" s="90">
        <v>0</v>
      </c>
      <c r="J62" s="90">
        <v>268.33999999999997</v>
      </c>
      <c r="K62" s="90">
        <f t="shared" si="27"/>
        <v>301.44</v>
      </c>
      <c r="L62" s="91">
        <f t="shared" si="28"/>
        <v>41.38</v>
      </c>
      <c r="M62" s="91">
        <f t="shared" si="29"/>
        <v>0</v>
      </c>
      <c r="N62" s="91">
        <f t="shared" si="30"/>
        <v>313.42</v>
      </c>
      <c r="O62" s="91">
        <f t="shared" si="31"/>
        <v>354.8</v>
      </c>
      <c r="P62" s="115">
        <f t="shared" si="32"/>
        <v>285.98</v>
      </c>
      <c r="Q62" s="115">
        <f t="shared" si="33"/>
        <v>0</v>
      </c>
      <c r="R62" s="115">
        <f t="shared" si="34"/>
        <v>2318.46</v>
      </c>
      <c r="S62" s="115">
        <f t="shared" si="35"/>
        <v>2604.44</v>
      </c>
      <c r="T62" s="116">
        <f t="shared" si="36"/>
        <v>357.52</v>
      </c>
      <c r="U62" s="116">
        <f t="shared" si="37"/>
        <v>0</v>
      </c>
      <c r="V62" s="116">
        <f t="shared" si="38"/>
        <v>2707.95</v>
      </c>
      <c r="W62" s="116">
        <f t="shared" si="39"/>
        <v>3065.47</v>
      </c>
    </row>
    <row r="63" spans="1:23" s="1" customFormat="1" ht="22.5">
      <c r="A63" s="95" t="s">
        <v>293</v>
      </c>
      <c r="B63" s="5" t="s">
        <v>294</v>
      </c>
      <c r="C63" s="5" t="s">
        <v>23</v>
      </c>
      <c r="D63" s="5" t="s">
        <v>295</v>
      </c>
      <c r="E63" s="5" t="s">
        <v>0</v>
      </c>
      <c r="F63" s="5">
        <v>54</v>
      </c>
      <c r="G63" s="5">
        <v>32.85</v>
      </c>
      <c r="H63" s="90">
        <v>32.85</v>
      </c>
      <c r="I63" s="90">
        <v>0</v>
      </c>
      <c r="J63" s="90">
        <v>0</v>
      </c>
      <c r="K63" s="90">
        <f t="shared" si="27"/>
        <v>32.85</v>
      </c>
      <c r="L63" s="91">
        <f t="shared" si="28"/>
        <v>41.06</v>
      </c>
      <c r="M63" s="91">
        <f t="shared" si="29"/>
        <v>0</v>
      </c>
      <c r="N63" s="91">
        <f t="shared" si="30"/>
        <v>0</v>
      </c>
      <c r="O63" s="91">
        <f t="shared" si="31"/>
        <v>41.06</v>
      </c>
      <c r="P63" s="115">
        <f t="shared" si="32"/>
        <v>1773.9</v>
      </c>
      <c r="Q63" s="115">
        <f t="shared" si="33"/>
        <v>0</v>
      </c>
      <c r="R63" s="115">
        <f t="shared" si="34"/>
        <v>0</v>
      </c>
      <c r="S63" s="115">
        <f t="shared" si="35"/>
        <v>1773.9</v>
      </c>
      <c r="T63" s="116">
        <f t="shared" si="36"/>
        <v>2217.2399999999998</v>
      </c>
      <c r="U63" s="116">
        <f t="shared" si="37"/>
        <v>0</v>
      </c>
      <c r="V63" s="116">
        <f t="shared" si="38"/>
        <v>0</v>
      </c>
      <c r="W63" s="116">
        <f t="shared" si="39"/>
        <v>2217.2399999999998</v>
      </c>
    </row>
    <row r="64" spans="1:23" s="1" customFormat="1" ht="56.25">
      <c r="A64" s="95" t="s">
        <v>296</v>
      </c>
      <c r="B64" s="5" t="s">
        <v>297</v>
      </c>
      <c r="C64" s="5" t="s">
        <v>23</v>
      </c>
      <c r="D64" s="5" t="s">
        <v>298</v>
      </c>
      <c r="E64" s="5" t="s">
        <v>35</v>
      </c>
      <c r="F64" s="5">
        <v>127.8</v>
      </c>
      <c r="G64" s="5">
        <v>7.57</v>
      </c>
      <c r="H64" s="90">
        <v>3.14</v>
      </c>
      <c r="I64" s="90">
        <v>0</v>
      </c>
      <c r="J64" s="90">
        <v>4.43</v>
      </c>
      <c r="K64" s="90">
        <f t="shared" si="27"/>
        <v>7.57</v>
      </c>
      <c r="L64" s="91">
        <f t="shared" si="28"/>
        <v>3.93</v>
      </c>
      <c r="M64" s="91">
        <f t="shared" si="29"/>
        <v>0</v>
      </c>
      <c r="N64" s="91">
        <f t="shared" si="30"/>
        <v>5.17</v>
      </c>
      <c r="O64" s="91">
        <f t="shared" si="31"/>
        <v>9.1</v>
      </c>
      <c r="P64" s="115">
        <f t="shared" si="32"/>
        <v>401.29</v>
      </c>
      <c r="Q64" s="115">
        <f t="shared" si="33"/>
        <v>0</v>
      </c>
      <c r="R64" s="115">
        <f t="shared" si="34"/>
        <v>566.15</v>
      </c>
      <c r="S64" s="115">
        <f t="shared" si="35"/>
        <v>967.44</v>
      </c>
      <c r="T64" s="116">
        <f t="shared" si="36"/>
        <v>502.25</v>
      </c>
      <c r="U64" s="116">
        <f t="shared" si="37"/>
        <v>0</v>
      </c>
      <c r="V64" s="116">
        <f t="shared" si="38"/>
        <v>660.73</v>
      </c>
      <c r="W64" s="116">
        <f t="shared" si="39"/>
        <v>1162.98</v>
      </c>
    </row>
    <row r="65" spans="1:23" s="1" customFormat="1" ht="56.25">
      <c r="A65" s="95" t="s">
        <v>299</v>
      </c>
      <c r="B65" s="5" t="s">
        <v>297</v>
      </c>
      <c r="C65" s="5" t="s">
        <v>23</v>
      </c>
      <c r="D65" s="5" t="s">
        <v>300</v>
      </c>
      <c r="E65" s="5" t="s">
        <v>35</v>
      </c>
      <c r="F65" s="5">
        <v>39.6</v>
      </c>
      <c r="G65" s="5">
        <v>7.57</v>
      </c>
      <c r="H65" s="90">
        <v>3.14</v>
      </c>
      <c r="I65" s="90">
        <v>0</v>
      </c>
      <c r="J65" s="90">
        <v>4.43</v>
      </c>
      <c r="K65" s="90">
        <f t="shared" si="27"/>
        <v>7.57</v>
      </c>
      <c r="L65" s="91">
        <f t="shared" si="28"/>
        <v>3.93</v>
      </c>
      <c r="M65" s="91">
        <f t="shared" si="29"/>
        <v>0</v>
      </c>
      <c r="N65" s="91">
        <f t="shared" si="30"/>
        <v>5.17</v>
      </c>
      <c r="O65" s="91">
        <f t="shared" si="31"/>
        <v>9.1</v>
      </c>
      <c r="P65" s="115">
        <f t="shared" si="32"/>
        <v>124.34</v>
      </c>
      <c r="Q65" s="115">
        <f t="shared" si="33"/>
        <v>0</v>
      </c>
      <c r="R65" s="115">
        <f t="shared" si="34"/>
        <v>175.43</v>
      </c>
      <c r="S65" s="115">
        <f t="shared" si="35"/>
        <v>299.77</v>
      </c>
      <c r="T65" s="116">
        <f t="shared" si="36"/>
        <v>155.63</v>
      </c>
      <c r="U65" s="116">
        <f t="shared" si="37"/>
        <v>0</v>
      </c>
      <c r="V65" s="116">
        <f t="shared" si="38"/>
        <v>204.73</v>
      </c>
      <c r="W65" s="116">
        <f t="shared" si="39"/>
        <v>360.36</v>
      </c>
    </row>
    <row r="66" spans="1:23" s="1" customFormat="1" ht="33.75">
      <c r="A66" s="95" t="s">
        <v>301</v>
      </c>
      <c r="B66" s="5" t="s">
        <v>275</v>
      </c>
      <c r="C66" s="5" t="s">
        <v>176</v>
      </c>
      <c r="D66" s="5" t="s">
        <v>302</v>
      </c>
      <c r="E66" s="5" t="s">
        <v>4</v>
      </c>
      <c r="F66" s="5">
        <v>8.64</v>
      </c>
      <c r="G66" s="5">
        <v>301.44</v>
      </c>
      <c r="H66" s="90">
        <v>33.1</v>
      </c>
      <c r="I66" s="90">
        <v>0</v>
      </c>
      <c r="J66" s="90">
        <v>268.33999999999997</v>
      </c>
      <c r="K66" s="90">
        <f t="shared" si="27"/>
        <v>301.44</v>
      </c>
      <c r="L66" s="91">
        <f t="shared" si="28"/>
        <v>41.38</v>
      </c>
      <c r="M66" s="91">
        <f t="shared" si="29"/>
        <v>0</v>
      </c>
      <c r="N66" s="91">
        <f t="shared" si="30"/>
        <v>313.42</v>
      </c>
      <c r="O66" s="91">
        <f t="shared" si="31"/>
        <v>354.8</v>
      </c>
      <c r="P66" s="115">
        <f t="shared" si="32"/>
        <v>285.98</v>
      </c>
      <c r="Q66" s="115">
        <f t="shared" si="33"/>
        <v>0</v>
      </c>
      <c r="R66" s="115">
        <f t="shared" si="34"/>
        <v>2318.46</v>
      </c>
      <c r="S66" s="115">
        <f t="shared" si="35"/>
        <v>2604.44</v>
      </c>
      <c r="T66" s="116">
        <f t="shared" si="36"/>
        <v>357.52</v>
      </c>
      <c r="U66" s="116">
        <f t="shared" si="37"/>
        <v>0</v>
      </c>
      <c r="V66" s="116">
        <f t="shared" si="38"/>
        <v>2707.95</v>
      </c>
      <c r="W66" s="116">
        <f t="shared" si="39"/>
        <v>3065.47</v>
      </c>
    </row>
    <row r="67" spans="1:23" s="1" customFormat="1" ht="33.75">
      <c r="A67" s="95" t="s">
        <v>303</v>
      </c>
      <c r="B67" s="5" t="s">
        <v>212</v>
      </c>
      <c r="C67" s="5" t="s">
        <v>6</v>
      </c>
      <c r="D67" s="5" t="s">
        <v>213</v>
      </c>
      <c r="E67" s="5" t="s">
        <v>4</v>
      </c>
      <c r="F67" s="5">
        <v>8.64</v>
      </c>
      <c r="G67" s="5">
        <v>22.87</v>
      </c>
      <c r="H67" s="90">
        <v>16.18</v>
      </c>
      <c r="I67" s="90">
        <v>1.39</v>
      </c>
      <c r="J67" s="90">
        <v>5.3</v>
      </c>
      <c r="K67" s="90">
        <f t="shared" si="27"/>
        <v>22.87</v>
      </c>
      <c r="L67" s="91">
        <f t="shared" si="28"/>
        <v>20.23</v>
      </c>
      <c r="M67" s="91">
        <f t="shared" si="29"/>
        <v>1.62</v>
      </c>
      <c r="N67" s="91">
        <f t="shared" si="30"/>
        <v>6.19</v>
      </c>
      <c r="O67" s="91">
        <f t="shared" si="31"/>
        <v>28.04</v>
      </c>
      <c r="P67" s="115">
        <f t="shared" si="32"/>
        <v>139.80000000000001</v>
      </c>
      <c r="Q67" s="115">
        <f t="shared" si="33"/>
        <v>12.01</v>
      </c>
      <c r="R67" s="115">
        <f t="shared" si="34"/>
        <v>45.79</v>
      </c>
      <c r="S67" s="115">
        <f t="shared" si="35"/>
        <v>197.6</v>
      </c>
      <c r="T67" s="116">
        <f t="shared" si="36"/>
        <v>174.79</v>
      </c>
      <c r="U67" s="116">
        <f t="shared" si="37"/>
        <v>14</v>
      </c>
      <c r="V67" s="116">
        <f t="shared" si="38"/>
        <v>53.48</v>
      </c>
      <c r="W67" s="116">
        <f t="shared" si="39"/>
        <v>242.27</v>
      </c>
    </row>
    <row r="68" spans="1:23" s="1" customFormat="1" ht="12">
      <c r="A68" s="95" t="s">
        <v>95</v>
      </c>
      <c r="B68" s="5"/>
      <c r="C68" s="5"/>
      <c r="D68" s="5" t="s">
        <v>304</v>
      </c>
      <c r="E68" s="5"/>
      <c r="F68" s="5"/>
      <c r="G68" s="5"/>
      <c r="H68" s="90"/>
      <c r="I68" s="90"/>
      <c r="J68" s="90"/>
      <c r="K68" s="90">
        <f t="shared" si="27"/>
        <v>0</v>
      </c>
      <c r="L68" s="91">
        <f t="shared" si="28"/>
        <v>0</v>
      </c>
      <c r="M68" s="91">
        <f t="shared" si="29"/>
        <v>0</v>
      </c>
      <c r="N68" s="91">
        <f t="shared" si="30"/>
        <v>0</v>
      </c>
      <c r="O68" s="91">
        <f t="shared" si="31"/>
        <v>0</v>
      </c>
      <c r="P68" s="115">
        <f t="shared" si="32"/>
        <v>0</v>
      </c>
      <c r="Q68" s="115">
        <f t="shared" si="33"/>
        <v>0</v>
      </c>
      <c r="R68" s="115">
        <f t="shared" si="34"/>
        <v>0</v>
      </c>
      <c r="S68" s="115">
        <f t="shared" si="35"/>
        <v>0</v>
      </c>
      <c r="T68" s="116">
        <f t="shared" si="36"/>
        <v>0</v>
      </c>
      <c r="U68" s="116">
        <f t="shared" si="37"/>
        <v>0</v>
      </c>
      <c r="V68" s="116">
        <f t="shared" si="38"/>
        <v>0</v>
      </c>
      <c r="W68" s="116">
        <f t="shared" si="39"/>
        <v>0</v>
      </c>
    </row>
    <row r="69" spans="1:23" s="1" customFormat="1" ht="22.5">
      <c r="A69" s="95" t="s">
        <v>305</v>
      </c>
      <c r="B69" s="5" t="s">
        <v>306</v>
      </c>
      <c r="C69" s="5" t="s">
        <v>23</v>
      </c>
      <c r="D69" s="5" t="s">
        <v>307</v>
      </c>
      <c r="E69" s="5" t="s">
        <v>3</v>
      </c>
      <c r="F69" s="5">
        <v>25</v>
      </c>
      <c r="G69" s="5">
        <v>58.17</v>
      </c>
      <c r="H69" s="90">
        <v>50.57</v>
      </c>
      <c r="I69" s="90">
        <v>0</v>
      </c>
      <c r="J69" s="90">
        <v>7.6</v>
      </c>
      <c r="K69" s="90">
        <f t="shared" si="27"/>
        <v>58.17</v>
      </c>
      <c r="L69" s="91">
        <f t="shared" si="28"/>
        <v>63.21</v>
      </c>
      <c r="M69" s="91">
        <f t="shared" si="29"/>
        <v>0</v>
      </c>
      <c r="N69" s="91">
        <f t="shared" si="30"/>
        <v>8.8800000000000008</v>
      </c>
      <c r="O69" s="91">
        <f t="shared" si="31"/>
        <v>72.09</v>
      </c>
      <c r="P69" s="115">
        <f t="shared" si="32"/>
        <v>1264.25</v>
      </c>
      <c r="Q69" s="115">
        <f t="shared" si="33"/>
        <v>0</v>
      </c>
      <c r="R69" s="115">
        <f t="shared" si="34"/>
        <v>190</v>
      </c>
      <c r="S69" s="115">
        <f t="shared" si="35"/>
        <v>1454.25</v>
      </c>
      <c r="T69" s="116">
        <f t="shared" si="36"/>
        <v>1580.25</v>
      </c>
      <c r="U69" s="116">
        <f t="shared" si="37"/>
        <v>0</v>
      </c>
      <c r="V69" s="116">
        <f t="shared" si="38"/>
        <v>222</v>
      </c>
      <c r="W69" s="116">
        <f t="shared" si="39"/>
        <v>1802.25</v>
      </c>
    </row>
    <row r="70" spans="1:23" s="1" customFormat="1" ht="78.75">
      <c r="A70" s="95" t="s">
        <v>308</v>
      </c>
      <c r="B70" s="5" t="s">
        <v>309</v>
      </c>
      <c r="C70" s="5" t="s">
        <v>6</v>
      </c>
      <c r="D70" s="5" t="s">
        <v>310</v>
      </c>
      <c r="E70" s="5" t="s">
        <v>35</v>
      </c>
      <c r="F70" s="5">
        <v>157.16999999999999</v>
      </c>
      <c r="G70" s="5">
        <v>6.43</v>
      </c>
      <c r="H70" s="90">
        <v>0.81</v>
      </c>
      <c r="I70" s="90">
        <v>0.01</v>
      </c>
      <c r="J70" s="90">
        <v>5.61</v>
      </c>
      <c r="K70" s="90">
        <f t="shared" si="27"/>
        <v>6.43</v>
      </c>
      <c r="L70" s="91">
        <f t="shared" si="28"/>
        <v>1.01</v>
      </c>
      <c r="M70" s="91">
        <f t="shared" si="29"/>
        <v>0.01</v>
      </c>
      <c r="N70" s="91">
        <f t="shared" si="30"/>
        <v>6.55</v>
      </c>
      <c r="O70" s="91">
        <f t="shared" si="31"/>
        <v>7.57</v>
      </c>
      <c r="P70" s="115">
        <f t="shared" si="32"/>
        <v>127.31</v>
      </c>
      <c r="Q70" s="115">
        <f t="shared" si="33"/>
        <v>1.57</v>
      </c>
      <c r="R70" s="115">
        <f t="shared" si="34"/>
        <v>881.72</v>
      </c>
      <c r="S70" s="115">
        <f t="shared" si="35"/>
        <v>1010.6</v>
      </c>
      <c r="T70" s="116">
        <f t="shared" si="36"/>
        <v>158.74</v>
      </c>
      <c r="U70" s="116">
        <f t="shared" si="37"/>
        <v>1.57</v>
      </c>
      <c r="V70" s="116">
        <f t="shared" si="38"/>
        <v>1029.46</v>
      </c>
      <c r="W70" s="116">
        <f t="shared" si="39"/>
        <v>1189.77</v>
      </c>
    </row>
    <row r="71" spans="1:23" s="1" customFormat="1" ht="78.75">
      <c r="A71" s="95" t="s">
        <v>311</v>
      </c>
      <c r="B71" s="5" t="s">
        <v>312</v>
      </c>
      <c r="C71" s="5" t="s">
        <v>6</v>
      </c>
      <c r="D71" s="5" t="s">
        <v>313</v>
      </c>
      <c r="E71" s="5" t="s">
        <v>35</v>
      </c>
      <c r="F71" s="5">
        <v>33.700000000000003</v>
      </c>
      <c r="G71" s="5">
        <v>10</v>
      </c>
      <c r="H71" s="90">
        <v>3.59</v>
      </c>
      <c r="I71" s="90">
        <v>0.06</v>
      </c>
      <c r="J71" s="90">
        <v>6.35</v>
      </c>
      <c r="K71" s="90">
        <f t="shared" si="27"/>
        <v>10</v>
      </c>
      <c r="L71" s="91">
        <f t="shared" si="28"/>
        <v>4.49</v>
      </c>
      <c r="M71" s="91">
        <f t="shared" si="29"/>
        <v>7.0000000000000007E-2</v>
      </c>
      <c r="N71" s="91">
        <f t="shared" si="30"/>
        <v>7.42</v>
      </c>
      <c r="O71" s="91">
        <f t="shared" si="31"/>
        <v>11.98</v>
      </c>
      <c r="P71" s="115">
        <f t="shared" si="32"/>
        <v>120.98</v>
      </c>
      <c r="Q71" s="115">
        <f t="shared" si="33"/>
        <v>2.02</v>
      </c>
      <c r="R71" s="115">
        <f t="shared" si="34"/>
        <v>214</v>
      </c>
      <c r="S71" s="115">
        <f t="shared" si="35"/>
        <v>337</v>
      </c>
      <c r="T71" s="116">
        <f t="shared" si="36"/>
        <v>151.31</v>
      </c>
      <c r="U71" s="116">
        <f t="shared" si="37"/>
        <v>2.36</v>
      </c>
      <c r="V71" s="116">
        <f t="shared" si="38"/>
        <v>250.05</v>
      </c>
      <c r="W71" s="116">
        <f t="shared" si="39"/>
        <v>403.72</v>
      </c>
    </row>
    <row r="72" spans="1:23" s="1" customFormat="1" ht="22.5">
      <c r="A72" s="95" t="s">
        <v>314</v>
      </c>
      <c r="B72" s="5" t="s">
        <v>275</v>
      </c>
      <c r="C72" s="5" t="s">
        <v>176</v>
      </c>
      <c r="D72" s="5" t="s">
        <v>276</v>
      </c>
      <c r="E72" s="5" t="s">
        <v>4</v>
      </c>
      <c r="F72" s="5">
        <v>1.23</v>
      </c>
      <c r="G72" s="5">
        <v>301.44</v>
      </c>
      <c r="H72" s="90">
        <v>33.1</v>
      </c>
      <c r="I72" s="90">
        <v>0</v>
      </c>
      <c r="J72" s="90">
        <v>268.33999999999997</v>
      </c>
      <c r="K72" s="90">
        <f t="shared" si="27"/>
        <v>301.44</v>
      </c>
      <c r="L72" s="91">
        <f t="shared" si="28"/>
        <v>41.38</v>
      </c>
      <c r="M72" s="91">
        <f t="shared" si="29"/>
        <v>0</v>
      </c>
      <c r="N72" s="91">
        <f t="shared" si="30"/>
        <v>313.42</v>
      </c>
      <c r="O72" s="91">
        <f t="shared" si="31"/>
        <v>354.8</v>
      </c>
      <c r="P72" s="115">
        <f t="shared" si="32"/>
        <v>40.71</v>
      </c>
      <c r="Q72" s="115">
        <f t="shared" si="33"/>
        <v>0</v>
      </c>
      <c r="R72" s="115">
        <f t="shared" si="34"/>
        <v>330.06</v>
      </c>
      <c r="S72" s="115">
        <f t="shared" si="35"/>
        <v>370.77</v>
      </c>
      <c r="T72" s="116">
        <f t="shared" si="36"/>
        <v>50.9</v>
      </c>
      <c r="U72" s="116">
        <f t="shared" si="37"/>
        <v>0</v>
      </c>
      <c r="V72" s="116">
        <f t="shared" si="38"/>
        <v>385.51</v>
      </c>
      <c r="W72" s="116">
        <f t="shared" si="39"/>
        <v>436.41</v>
      </c>
    </row>
    <row r="73" spans="1:23" s="1" customFormat="1" ht="12">
      <c r="A73" s="95" t="s">
        <v>125</v>
      </c>
      <c r="B73" s="5"/>
      <c r="C73" s="5"/>
      <c r="D73" s="5" t="s">
        <v>315</v>
      </c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23" s="1" customFormat="1" ht="33.75">
      <c r="A74" s="95" t="s">
        <v>316</v>
      </c>
      <c r="B74" s="5" t="s">
        <v>317</v>
      </c>
      <c r="C74" s="5" t="s">
        <v>23</v>
      </c>
      <c r="D74" s="5" t="s">
        <v>318</v>
      </c>
      <c r="E74" s="5" t="s">
        <v>3</v>
      </c>
      <c r="F74" s="5">
        <v>35</v>
      </c>
      <c r="G74" s="5">
        <v>42.07</v>
      </c>
      <c r="H74" s="90">
        <v>21.11</v>
      </c>
      <c r="I74" s="90">
        <v>0</v>
      </c>
      <c r="J74" s="90">
        <v>20.96</v>
      </c>
      <c r="K74" s="90">
        <f t="shared" si="27"/>
        <v>42.07</v>
      </c>
      <c r="L74" s="91">
        <f t="shared" si="28"/>
        <v>26.39</v>
      </c>
      <c r="M74" s="91">
        <f t="shared" si="29"/>
        <v>0</v>
      </c>
      <c r="N74" s="91">
        <f t="shared" si="30"/>
        <v>24.48</v>
      </c>
      <c r="O74" s="91">
        <f t="shared" si="31"/>
        <v>50.87</v>
      </c>
      <c r="P74" s="115">
        <f t="shared" si="32"/>
        <v>738.85</v>
      </c>
      <c r="Q74" s="115">
        <f t="shared" si="33"/>
        <v>0</v>
      </c>
      <c r="R74" s="115">
        <f t="shared" si="34"/>
        <v>733.6</v>
      </c>
      <c r="S74" s="115">
        <f t="shared" si="35"/>
        <v>1472.45</v>
      </c>
      <c r="T74" s="116">
        <f t="shared" si="36"/>
        <v>923.65</v>
      </c>
      <c r="U74" s="116">
        <f t="shared" si="37"/>
        <v>0</v>
      </c>
      <c r="V74" s="116">
        <f t="shared" si="38"/>
        <v>856.8</v>
      </c>
      <c r="W74" s="116">
        <f t="shared" si="39"/>
        <v>1780.45</v>
      </c>
    </row>
    <row r="75" spans="1:23" s="1" customFormat="1" ht="22.5">
      <c r="A75" s="95" t="s">
        <v>316</v>
      </c>
      <c r="B75" s="5" t="s">
        <v>319</v>
      </c>
      <c r="C75" s="5" t="s">
        <v>23</v>
      </c>
      <c r="D75" s="5" t="s">
        <v>320</v>
      </c>
      <c r="E75" s="5" t="s">
        <v>3</v>
      </c>
      <c r="F75" s="5">
        <v>41.1</v>
      </c>
      <c r="G75" s="5">
        <v>46.8</v>
      </c>
      <c r="H75" s="90">
        <v>25.84</v>
      </c>
      <c r="I75" s="90">
        <v>0</v>
      </c>
      <c r="J75" s="90">
        <v>20.96</v>
      </c>
      <c r="K75" s="90">
        <f t="shared" si="27"/>
        <v>46.8</v>
      </c>
      <c r="L75" s="91">
        <f t="shared" si="28"/>
        <v>32.299999999999997</v>
      </c>
      <c r="M75" s="91">
        <f t="shared" si="29"/>
        <v>0</v>
      </c>
      <c r="N75" s="91">
        <f t="shared" si="30"/>
        <v>24.48</v>
      </c>
      <c r="O75" s="91">
        <f t="shared" si="31"/>
        <v>56.78</v>
      </c>
      <c r="P75" s="115">
        <f t="shared" si="32"/>
        <v>1062.02</v>
      </c>
      <c r="Q75" s="115">
        <f t="shared" si="33"/>
        <v>0</v>
      </c>
      <c r="R75" s="115">
        <f t="shared" si="34"/>
        <v>861.46</v>
      </c>
      <c r="S75" s="115">
        <f t="shared" si="35"/>
        <v>1923.48</v>
      </c>
      <c r="T75" s="116">
        <f t="shared" si="36"/>
        <v>1327.53</v>
      </c>
      <c r="U75" s="116">
        <f t="shared" si="37"/>
        <v>0</v>
      </c>
      <c r="V75" s="116">
        <f t="shared" si="38"/>
        <v>1006.13</v>
      </c>
      <c r="W75" s="116">
        <f t="shared" si="39"/>
        <v>2333.66</v>
      </c>
    </row>
    <row r="76" spans="1:23" s="1" customFormat="1" ht="45">
      <c r="A76" s="95" t="s">
        <v>321</v>
      </c>
      <c r="B76" s="5" t="s">
        <v>322</v>
      </c>
      <c r="C76" s="5" t="s">
        <v>14</v>
      </c>
      <c r="D76" s="5" t="s">
        <v>323</v>
      </c>
      <c r="E76" s="5" t="s">
        <v>3</v>
      </c>
      <c r="F76" s="5">
        <v>12.79</v>
      </c>
      <c r="G76" s="5">
        <v>126.61</v>
      </c>
      <c r="H76" s="90">
        <v>47.96</v>
      </c>
      <c r="I76" s="90">
        <v>0.15</v>
      </c>
      <c r="J76" s="90">
        <v>78.5</v>
      </c>
      <c r="K76" s="90">
        <f t="shared" si="27"/>
        <v>126.61</v>
      </c>
      <c r="L76" s="91">
        <f t="shared" si="28"/>
        <v>59.95</v>
      </c>
      <c r="M76" s="91">
        <f t="shared" si="29"/>
        <v>0.18</v>
      </c>
      <c r="N76" s="91">
        <f t="shared" si="30"/>
        <v>91.69</v>
      </c>
      <c r="O76" s="91">
        <f t="shared" si="31"/>
        <v>151.82</v>
      </c>
      <c r="P76" s="115">
        <f t="shared" si="32"/>
        <v>613.41</v>
      </c>
      <c r="Q76" s="115">
        <f t="shared" si="33"/>
        <v>1.92</v>
      </c>
      <c r="R76" s="115">
        <f t="shared" si="34"/>
        <v>1004.02</v>
      </c>
      <c r="S76" s="115">
        <f t="shared" si="35"/>
        <v>1619.35</v>
      </c>
      <c r="T76" s="116">
        <f t="shared" si="36"/>
        <v>766.76</v>
      </c>
      <c r="U76" s="116">
        <f t="shared" si="37"/>
        <v>2.2999999999999998</v>
      </c>
      <c r="V76" s="116">
        <f t="shared" si="38"/>
        <v>1172.72</v>
      </c>
      <c r="W76" s="116">
        <f t="shared" si="39"/>
        <v>1941.78</v>
      </c>
    </row>
    <row r="77" spans="1:23" s="1" customFormat="1" ht="12">
      <c r="A77" s="95" t="s">
        <v>126</v>
      </c>
      <c r="B77" s="5"/>
      <c r="C77" s="5"/>
      <c r="D77" s="5" t="s">
        <v>324</v>
      </c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23" s="1" customFormat="1" ht="45">
      <c r="A78" s="95" t="s">
        <v>325</v>
      </c>
      <c r="B78" s="5" t="s">
        <v>208</v>
      </c>
      <c r="C78" s="5" t="s">
        <v>6</v>
      </c>
      <c r="D78" s="5" t="s">
        <v>326</v>
      </c>
      <c r="E78" s="5" t="s">
        <v>3</v>
      </c>
      <c r="F78" s="5">
        <v>118.56</v>
      </c>
      <c r="G78" s="5">
        <v>27.45</v>
      </c>
      <c r="H78" s="90">
        <v>8.07</v>
      </c>
      <c r="I78" s="90">
        <v>0.16</v>
      </c>
      <c r="J78" s="90">
        <v>19.22</v>
      </c>
      <c r="K78" s="90">
        <f t="shared" si="27"/>
        <v>27.45</v>
      </c>
      <c r="L78" s="91">
        <f t="shared" si="28"/>
        <v>10.09</v>
      </c>
      <c r="M78" s="91">
        <f t="shared" si="29"/>
        <v>0.19</v>
      </c>
      <c r="N78" s="91">
        <f t="shared" si="30"/>
        <v>22.45</v>
      </c>
      <c r="O78" s="91">
        <f t="shared" si="31"/>
        <v>32.729999999999997</v>
      </c>
      <c r="P78" s="115">
        <f t="shared" si="32"/>
        <v>956.78</v>
      </c>
      <c r="Q78" s="115">
        <f t="shared" si="33"/>
        <v>18.97</v>
      </c>
      <c r="R78" s="115">
        <f t="shared" si="34"/>
        <v>2278.7199999999998</v>
      </c>
      <c r="S78" s="115">
        <f t="shared" si="35"/>
        <v>3254.47</v>
      </c>
      <c r="T78" s="116">
        <f t="shared" si="36"/>
        <v>1196.27</v>
      </c>
      <c r="U78" s="116">
        <f t="shared" si="37"/>
        <v>22.53</v>
      </c>
      <c r="V78" s="116">
        <f t="shared" si="38"/>
        <v>2661.67</v>
      </c>
      <c r="W78" s="116">
        <f t="shared" si="39"/>
        <v>3880.47</v>
      </c>
    </row>
    <row r="79" spans="1:23" s="1" customFormat="1" ht="45">
      <c r="A79" s="95" t="s">
        <v>327</v>
      </c>
      <c r="B79" s="5" t="s">
        <v>266</v>
      </c>
      <c r="C79" s="5" t="s">
        <v>6</v>
      </c>
      <c r="D79" s="5" t="s">
        <v>286</v>
      </c>
      <c r="E79" s="5" t="s">
        <v>3</v>
      </c>
      <c r="F79" s="5">
        <v>118.56</v>
      </c>
      <c r="G79" s="5">
        <v>5.03</v>
      </c>
      <c r="H79" s="90">
        <v>3.27</v>
      </c>
      <c r="I79" s="90">
        <v>7.0000000000000007E-2</v>
      </c>
      <c r="J79" s="90">
        <v>1.69</v>
      </c>
      <c r="K79" s="90">
        <f t="shared" si="27"/>
        <v>5.03</v>
      </c>
      <c r="L79" s="91">
        <f t="shared" si="28"/>
        <v>4.09</v>
      </c>
      <c r="M79" s="91">
        <f t="shared" si="29"/>
        <v>0.08</v>
      </c>
      <c r="N79" s="91">
        <f t="shared" si="30"/>
        <v>1.97</v>
      </c>
      <c r="O79" s="91">
        <f t="shared" si="31"/>
        <v>6.14</v>
      </c>
      <c r="P79" s="115">
        <f t="shared" si="32"/>
        <v>387.69</v>
      </c>
      <c r="Q79" s="115">
        <f t="shared" si="33"/>
        <v>8.3000000000000007</v>
      </c>
      <c r="R79" s="115">
        <f t="shared" si="34"/>
        <v>200.37</v>
      </c>
      <c r="S79" s="115">
        <f t="shared" si="35"/>
        <v>596.36</v>
      </c>
      <c r="T79" s="116">
        <f t="shared" si="36"/>
        <v>484.91</v>
      </c>
      <c r="U79" s="116">
        <f t="shared" si="37"/>
        <v>9.48</v>
      </c>
      <c r="V79" s="116">
        <f t="shared" si="38"/>
        <v>233.56</v>
      </c>
      <c r="W79" s="116">
        <f t="shared" si="39"/>
        <v>727.95</v>
      </c>
    </row>
    <row r="80" spans="1:23" s="1" customFormat="1" ht="33.75">
      <c r="A80" s="95" t="s">
        <v>328</v>
      </c>
      <c r="B80" s="5" t="s">
        <v>329</v>
      </c>
      <c r="C80" s="5" t="s">
        <v>6</v>
      </c>
      <c r="D80" s="5" t="s">
        <v>330</v>
      </c>
      <c r="E80" s="5" t="s">
        <v>3</v>
      </c>
      <c r="F80" s="5">
        <v>38</v>
      </c>
      <c r="G80" s="5">
        <v>4.78</v>
      </c>
      <c r="H80" s="90">
        <v>0.21</v>
      </c>
      <c r="I80" s="90">
        <v>0</v>
      </c>
      <c r="J80" s="90">
        <v>4.57</v>
      </c>
      <c r="K80" s="90">
        <f t="shared" si="27"/>
        <v>4.78</v>
      </c>
      <c r="L80" s="91">
        <f t="shared" si="28"/>
        <v>0.26</v>
      </c>
      <c r="M80" s="91">
        <f t="shared" si="29"/>
        <v>0</v>
      </c>
      <c r="N80" s="91">
        <f t="shared" si="30"/>
        <v>5.34</v>
      </c>
      <c r="O80" s="91">
        <f t="shared" si="31"/>
        <v>5.6</v>
      </c>
      <c r="P80" s="115">
        <f t="shared" si="32"/>
        <v>7.98</v>
      </c>
      <c r="Q80" s="115">
        <f t="shared" si="33"/>
        <v>0</v>
      </c>
      <c r="R80" s="115">
        <f t="shared" si="34"/>
        <v>173.66</v>
      </c>
      <c r="S80" s="115">
        <f t="shared" si="35"/>
        <v>181.64</v>
      </c>
      <c r="T80" s="116">
        <f t="shared" si="36"/>
        <v>9.8800000000000008</v>
      </c>
      <c r="U80" s="116">
        <f t="shared" si="37"/>
        <v>0</v>
      </c>
      <c r="V80" s="116">
        <f t="shared" si="38"/>
        <v>202.92</v>
      </c>
      <c r="W80" s="116">
        <f t="shared" si="39"/>
        <v>212.8</v>
      </c>
    </row>
    <row r="81" spans="1:25" s="1" customFormat="1" ht="33.75">
      <c r="A81" s="95" t="s">
        <v>331</v>
      </c>
      <c r="B81" s="5" t="s">
        <v>332</v>
      </c>
      <c r="C81" s="5" t="s">
        <v>6</v>
      </c>
      <c r="D81" s="5" t="s">
        <v>333</v>
      </c>
      <c r="E81" s="5" t="s">
        <v>0</v>
      </c>
      <c r="F81" s="5">
        <v>108</v>
      </c>
      <c r="G81" s="5">
        <v>27.97</v>
      </c>
      <c r="H81" s="90">
        <v>8.89</v>
      </c>
      <c r="I81" s="90">
        <v>0.38</v>
      </c>
      <c r="J81" s="90">
        <v>18.7</v>
      </c>
      <c r="K81" s="90">
        <f t="shared" si="27"/>
        <v>27.97</v>
      </c>
      <c r="L81" s="91">
        <f t="shared" si="28"/>
        <v>11.11</v>
      </c>
      <c r="M81" s="91">
        <f t="shared" si="29"/>
        <v>0.44</v>
      </c>
      <c r="N81" s="91">
        <f t="shared" si="30"/>
        <v>21.84</v>
      </c>
      <c r="O81" s="91">
        <f t="shared" si="31"/>
        <v>33.39</v>
      </c>
      <c r="P81" s="115">
        <f t="shared" si="32"/>
        <v>960.12</v>
      </c>
      <c r="Q81" s="115">
        <f t="shared" si="33"/>
        <v>41.04</v>
      </c>
      <c r="R81" s="115">
        <f t="shared" si="34"/>
        <v>2019.6</v>
      </c>
      <c r="S81" s="115">
        <f t="shared" si="35"/>
        <v>3020.76</v>
      </c>
      <c r="T81" s="116">
        <f t="shared" si="36"/>
        <v>1199.8800000000001</v>
      </c>
      <c r="U81" s="116">
        <f t="shared" si="37"/>
        <v>47.52</v>
      </c>
      <c r="V81" s="116">
        <f t="shared" si="38"/>
        <v>2358.7199999999998</v>
      </c>
      <c r="W81" s="116">
        <f t="shared" si="39"/>
        <v>3606.12</v>
      </c>
    </row>
    <row r="82" spans="1:25" s="1" customFormat="1" ht="22.5">
      <c r="A82" s="95" t="s">
        <v>334</v>
      </c>
      <c r="B82" s="5" t="s">
        <v>335</v>
      </c>
      <c r="C82" s="5" t="s">
        <v>6</v>
      </c>
      <c r="D82" s="5" t="s">
        <v>336</v>
      </c>
      <c r="E82" s="5" t="s">
        <v>4</v>
      </c>
      <c r="F82" s="5">
        <v>50</v>
      </c>
      <c r="G82" s="5">
        <v>99.62</v>
      </c>
      <c r="H82" s="90">
        <v>26.8</v>
      </c>
      <c r="I82" s="90">
        <v>0.87</v>
      </c>
      <c r="J82" s="90">
        <v>71.95</v>
      </c>
      <c r="K82" s="90">
        <f t="shared" ref="K82:K152" si="147">ROUND(J82+I82+H82,2)</f>
        <v>99.62</v>
      </c>
      <c r="L82" s="91">
        <f t="shared" ref="L82:L152" si="148">ROUND(H82*1.25,2)</f>
        <v>33.5</v>
      </c>
      <c r="M82" s="91">
        <f t="shared" ref="M82:M152" si="149">ROUND(I82*1.168,2)</f>
        <v>1.02</v>
      </c>
      <c r="N82" s="91">
        <f t="shared" ref="N82:N152" si="150">ROUND(J82*1.168,2)</f>
        <v>84.04</v>
      </c>
      <c r="O82" s="91">
        <f t="shared" ref="O82:O152" si="151">ROUND(N82+M82+L82,2)</f>
        <v>118.56</v>
      </c>
      <c r="P82" s="115">
        <f t="shared" ref="P82:P152" si="152">ROUND(H82*F82,2)</f>
        <v>1340</v>
      </c>
      <c r="Q82" s="115">
        <f t="shared" ref="Q82:Q152" si="153">ROUND(I82*F82,2)</f>
        <v>43.5</v>
      </c>
      <c r="R82" s="115">
        <f t="shared" ref="R82:R152" si="154">ROUND(J82*F82,2)</f>
        <v>3597.5</v>
      </c>
      <c r="S82" s="115">
        <f t="shared" ref="S82:S152" si="155">ROUND(R82+Q82+P82,2)</f>
        <v>4981</v>
      </c>
      <c r="T82" s="116">
        <f t="shared" ref="T82:T152" si="156">ROUND(L82*F82,2)</f>
        <v>1675</v>
      </c>
      <c r="U82" s="116">
        <f t="shared" ref="U82:U152" si="157">ROUND(M82*F82,2)</f>
        <v>51</v>
      </c>
      <c r="V82" s="116">
        <f t="shared" ref="V82:V152" si="158">ROUND(N82*F82,2)</f>
        <v>4202</v>
      </c>
      <c r="W82" s="116">
        <f t="shared" ref="W82:W152" si="159">ROUND(V82+U82+T82,2)</f>
        <v>5928</v>
      </c>
    </row>
    <row r="83" spans="1:25" s="1" customFormat="1" ht="45">
      <c r="A83" s="95" t="s">
        <v>337</v>
      </c>
      <c r="B83" s="5" t="s">
        <v>170</v>
      </c>
      <c r="C83" s="5" t="s">
        <v>23</v>
      </c>
      <c r="D83" s="5" t="s">
        <v>338</v>
      </c>
      <c r="E83" s="5" t="s">
        <v>171</v>
      </c>
      <c r="F83" s="5">
        <v>300</v>
      </c>
      <c r="G83" s="5">
        <v>3.99</v>
      </c>
      <c r="H83" s="90">
        <v>0</v>
      </c>
      <c r="I83" s="90">
        <v>0</v>
      </c>
      <c r="J83" s="90">
        <v>3.99</v>
      </c>
      <c r="K83" s="90">
        <f t="shared" si="147"/>
        <v>3.99</v>
      </c>
      <c r="L83" s="91">
        <f t="shared" si="148"/>
        <v>0</v>
      </c>
      <c r="M83" s="91">
        <f t="shared" si="149"/>
        <v>0</v>
      </c>
      <c r="N83" s="91">
        <f t="shared" si="150"/>
        <v>4.66</v>
      </c>
      <c r="O83" s="91">
        <f t="shared" si="151"/>
        <v>4.66</v>
      </c>
      <c r="P83" s="115">
        <f t="shared" si="152"/>
        <v>0</v>
      </c>
      <c r="Q83" s="115">
        <f t="shared" si="153"/>
        <v>0</v>
      </c>
      <c r="R83" s="115">
        <f t="shared" si="154"/>
        <v>1197</v>
      </c>
      <c r="S83" s="115">
        <f t="shared" si="155"/>
        <v>1197</v>
      </c>
      <c r="T83" s="116">
        <f t="shared" si="156"/>
        <v>0</v>
      </c>
      <c r="U83" s="116">
        <f t="shared" si="157"/>
        <v>0</v>
      </c>
      <c r="V83" s="116">
        <f t="shared" si="158"/>
        <v>1398</v>
      </c>
      <c r="W83" s="116">
        <f t="shared" si="159"/>
        <v>1398</v>
      </c>
    </row>
    <row r="84" spans="1:25" s="1" customFormat="1" ht="22.5">
      <c r="A84" s="95" t="s">
        <v>339</v>
      </c>
      <c r="B84" s="5" t="s">
        <v>172</v>
      </c>
      <c r="C84" s="5" t="s">
        <v>23</v>
      </c>
      <c r="D84" s="5" t="s">
        <v>173</v>
      </c>
      <c r="E84" s="5" t="s">
        <v>3</v>
      </c>
      <c r="F84" s="5">
        <v>100</v>
      </c>
      <c r="G84" s="5">
        <v>3.38</v>
      </c>
      <c r="H84" s="90">
        <v>3.38</v>
      </c>
      <c r="I84" s="90">
        <v>0</v>
      </c>
      <c r="J84" s="90">
        <v>0</v>
      </c>
      <c r="K84" s="90">
        <f t="shared" si="147"/>
        <v>3.38</v>
      </c>
      <c r="L84" s="91">
        <f t="shared" si="148"/>
        <v>4.2300000000000004</v>
      </c>
      <c r="M84" s="91">
        <f t="shared" si="149"/>
        <v>0</v>
      </c>
      <c r="N84" s="91">
        <f t="shared" si="150"/>
        <v>0</v>
      </c>
      <c r="O84" s="91">
        <f t="shared" si="151"/>
        <v>4.2300000000000004</v>
      </c>
      <c r="P84" s="115">
        <f t="shared" si="152"/>
        <v>338</v>
      </c>
      <c r="Q84" s="115">
        <f t="shared" si="153"/>
        <v>0</v>
      </c>
      <c r="R84" s="115">
        <f t="shared" si="154"/>
        <v>0</v>
      </c>
      <c r="S84" s="115">
        <f t="shared" si="155"/>
        <v>338</v>
      </c>
      <c r="T84" s="116">
        <f t="shared" si="156"/>
        <v>423</v>
      </c>
      <c r="U84" s="116">
        <f t="shared" si="157"/>
        <v>0</v>
      </c>
      <c r="V84" s="116">
        <f t="shared" si="158"/>
        <v>0</v>
      </c>
      <c r="W84" s="116">
        <f t="shared" si="159"/>
        <v>423</v>
      </c>
    </row>
    <row r="85" spans="1:25" s="1" customFormat="1" ht="67.5">
      <c r="A85" s="95" t="s">
        <v>340</v>
      </c>
      <c r="B85" s="5" t="s">
        <v>341</v>
      </c>
      <c r="C85" s="5" t="s">
        <v>6</v>
      </c>
      <c r="D85" s="5" t="s">
        <v>342</v>
      </c>
      <c r="E85" s="5" t="s">
        <v>15</v>
      </c>
      <c r="F85" s="5">
        <v>2</v>
      </c>
      <c r="G85" s="5">
        <v>419.53</v>
      </c>
      <c r="H85" s="90">
        <v>231.35</v>
      </c>
      <c r="I85" s="90">
        <v>7.69</v>
      </c>
      <c r="J85" s="90">
        <v>180.49</v>
      </c>
      <c r="K85" s="90">
        <f t="shared" si="147"/>
        <v>419.53</v>
      </c>
      <c r="L85" s="91">
        <f t="shared" si="148"/>
        <v>289.19</v>
      </c>
      <c r="M85" s="91">
        <f t="shared" si="149"/>
        <v>8.98</v>
      </c>
      <c r="N85" s="91">
        <f t="shared" si="150"/>
        <v>210.81</v>
      </c>
      <c r="O85" s="91">
        <f t="shared" si="151"/>
        <v>508.98</v>
      </c>
      <c r="P85" s="115">
        <f t="shared" si="152"/>
        <v>462.7</v>
      </c>
      <c r="Q85" s="115">
        <f t="shared" si="153"/>
        <v>15.38</v>
      </c>
      <c r="R85" s="115">
        <f t="shared" si="154"/>
        <v>360.98</v>
      </c>
      <c r="S85" s="115">
        <f t="shared" si="155"/>
        <v>839.06</v>
      </c>
      <c r="T85" s="116">
        <f t="shared" si="156"/>
        <v>578.38</v>
      </c>
      <c r="U85" s="116">
        <f t="shared" si="157"/>
        <v>17.96</v>
      </c>
      <c r="V85" s="116">
        <f t="shared" si="158"/>
        <v>421.62</v>
      </c>
      <c r="W85" s="116">
        <f t="shared" si="159"/>
        <v>1017.96</v>
      </c>
    </row>
    <row r="86" spans="1:25" s="1" customFormat="1" ht="12">
      <c r="A86" s="9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105">
        <f t="shared" ref="P86:V86" si="160">SUM(P48:P85)</f>
        <v>14591.040000000003</v>
      </c>
      <c r="Q86" s="105">
        <f t="shared" si="160"/>
        <v>212.70999999999998</v>
      </c>
      <c r="R86" s="105">
        <f t="shared" si="160"/>
        <v>24150.379999999997</v>
      </c>
      <c r="S86" s="105">
        <f t="shared" si="160"/>
        <v>38954.129999999997</v>
      </c>
      <c r="T86" s="105">
        <f t="shared" si="160"/>
        <v>18242.439999999999</v>
      </c>
      <c r="U86" s="105">
        <f t="shared" si="160"/>
        <v>247.52</v>
      </c>
      <c r="V86" s="105">
        <f t="shared" si="160"/>
        <v>28206.75</v>
      </c>
      <c r="W86" s="105">
        <f>SUM(W48:W85)</f>
        <v>46696.710000000006</v>
      </c>
    </row>
    <row r="87" spans="1:25" s="1" customFormat="1" ht="12">
      <c r="A87" s="117">
        <v>6</v>
      </c>
      <c r="B87" s="118"/>
      <c r="C87" s="118"/>
      <c r="D87" s="118" t="s">
        <v>343</v>
      </c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118"/>
      <c r="V87" s="118"/>
      <c r="W87" s="118"/>
      <c r="X87" s="69">
        <f>W95</f>
        <v>311325.81999999995</v>
      </c>
    </row>
    <row r="88" spans="1:25" s="1" customFormat="1" ht="56.25">
      <c r="A88" s="95" t="s">
        <v>9</v>
      </c>
      <c r="B88" s="5" t="s">
        <v>729</v>
      </c>
      <c r="C88" s="5" t="s">
        <v>6</v>
      </c>
      <c r="D88" s="5" t="s">
        <v>736</v>
      </c>
      <c r="E88" s="5" t="s">
        <v>3</v>
      </c>
      <c r="F88" s="128">
        <f>F89+F90</f>
        <v>4948.09</v>
      </c>
      <c r="G88" s="5">
        <v>0.43</v>
      </c>
      <c r="H88" s="90">
        <v>0.31</v>
      </c>
      <c r="I88" s="90">
        <v>0.02</v>
      </c>
      <c r="J88" s="90">
        <v>0.1</v>
      </c>
      <c r="K88" s="90">
        <f t="shared" ref="K88:K89" si="161">ROUND(J88+I88+H88,2)</f>
        <v>0.43</v>
      </c>
      <c r="L88" s="91">
        <f t="shared" ref="L88" si="162">ROUND(H88*1.25,2)</f>
        <v>0.39</v>
      </c>
      <c r="M88" s="91">
        <f>ROUND(I88*1.168,2)</f>
        <v>0.02</v>
      </c>
      <c r="N88" s="91">
        <f t="shared" ref="N88" si="163">ROUND(J88*1.168,2)</f>
        <v>0.12</v>
      </c>
      <c r="O88" s="91">
        <f t="shared" ref="O88" si="164">ROUND(N88+M88+L88,2)</f>
        <v>0.53</v>
      </c>
      <c r="P88" s="115">
        <f t="shared" ref="P88" si="165">ROUND(H88*F88,2)</f>
        <v>1533.91</v>
      </c>
      <c r="Q88" s="115">
        <f t="shared" ref="Q88" si="166">ROUND(I88*F88,2)</f>
        <v>98.96</v>
      </c>
      <c r="R88" s="115">
        <f t="shared" ref="R88" si="167">ROUND(J88*F88,2)</f>
        <v>494.81</v>
      </c>
      <c r="S88" s="115">
        <f t="shared" ref="S88" si="168">ROUND(R88+Q88+P88,2)</f>
        <v>2127.6799999999998</v>
      </c>
      <c r="T88" s="116">
        <f t="shared" ref="T88" si="169">ROUND(L88*F88,2)</f>
        <v>1929.76</v>
      </c>
      <c r="U88" s="116">
        <f t="shared" ref="U88" si="170">ROUND(M88*F88,2)</f>
        <v>98.96</v>
      </c>
      <c r="V88" s="116">
        <f t="shared" ref="V88" si="171">ROUND(N88*F88,2)</f>
        <v>593.77</v>
      </c>
      <c r="W88" s="116">
        <f t="shared" ref="W88" si="172">ROUND(V88+U88+T88,2)</f>
        <v>2622.49</v>
      </c>
    </row>
    <row r="89" spans="1:25" s="1" customFormat="1" ht="56.25">
      <c r="A89" s="95" t="s">
        <v>10</v>
      </c>
      <c r="B89" s="5" t="s">
        <v>727</v>
      </c>
      <c r="C89" s="5" t="s">
        <v>6</v>
      </c>
      <c r="D89" s="5" t="s">
        <v>728</v>
      </c>
      <c r="E89" s="5" t="s">
        <v>3</v>
      </c>
      <c r="F89" s="128">
        <v>3296.22</v>
      </c>
      <c r="G89" s="5">
        <v>53.9</v>
      </c>
      <c r="H89" s="90">
        <v>7.1045502906976603</v>
      </c>
      <c r="I89" s="90">
        <v>0.59</v>
      </c>
      <c r="J89" s="90">
        <v>35</v>
      </c>
      <c r="K89" s="90">
        <f t="shared" si="161"/>
        <v>42.69</v>
      </c>
      <c r="L89" s="91">
        <f t="shared" ref="L89:L90" si="173">ROUND(H89*1.25,2)</f>
        <v>8.8800000000000008</v>
      </c>
      <c r="M89" s="91">
        <f t="shared" ref="M89:M90" si="174">ROUND(I89*1.168,2)</f>
        <v>0.69</v>
      </c>
      <c r="N89" s="91">
        <f t="shared" ref="N89:N90" si="175">ROUND(J89*1.168,2)</f>
        <v>40.880000000000003</v>
      </c>
      <c r="O89" s="91">
        <f t="shared" ref="O89:O90" si="176">ROUND(N89+M89+L89,2)</f>
        <v>50.45</v>
      </c>
      <c r="P89" s="115">
        <f t="shared" ref="P89:P90" si="177">ROUND(H89*F89,2)</f>
        <v>23418.16</v>
      </c>
      <c r="Q89" s="115">
        <f t="shared" ref="Q89:Q90" si="178">ROUND(I89*F89,2)</f>
        <v>1944.77</v>
      </c>
      <c r="R89" s="115">
        <f t="shared" ref="R89:R90" si="179">ROUND(J89*F89,2)</f>
        <v>115367.7</v>
      </c>
      <c r="S89" s="115">
        <f t="shared" ref="S89:S90" si="180">ROUND(R89+Q89+P89,2)</f>
        <v>140730.63</v>
      </c>
      <c r="T89" s="116">
        <f t="shared" ref="T89:T90" si="181">ROUND(L89*F89,2)</f>
        <v>29270.43</v>
      </c>
      <c r="U89" s="116">
        <f t="shared" ref="U89:U90" si="182">ROUND(M89*F89,2)</f>
        <v>2274.39</v>
      </c>
      <c r="V89" s="116">
        <f t="shared" ref="V89:V90" si="183">ROUND(N89*F89,2)</f>
        <v>134749.47</v>
      </c>
      <c r="W89" s="116">
        <f t="shared" ref="W89:W90" si="184">ROUND(V89+U89+T89,2)</f>
        <v>166294.29</v>
      </c>
    </row>
    <row r="90" spans="1:25" s="1" customFormat="1" ht="56.25">
      <c r="A90" s="95" t="s">
        <v>11</v>
      </c>
      <c r="B90" s="5" t="s">
        <v>734</v>
      </c>
      <c r="C90" s="5" t="s">
        <v>6</v>
      </c>
      <c r="D90" s="5" t="s">
        <v>735</v>
      </c>
      <c r="E90" s="5" t="s">
        <v>3</v>
      </c>
      <c r="F90" s="5">
        <v>1651.87</v>
      </c>
      <c r="G90" s="134">
        <f>K90</f>
        <v>45.69</v>
      </c>
      <c r="H90" s="90">
        <v>7.1045502906976603</v>
      </c>
      <c r="I90" s="90">
        <v>0.59</v>
      </c>
      <c r="J90" s="90">
        <v>37.99546711234175</v>
      </c>
      <c r="K90" s="90">
        <f t="shared" ref="K90" si="185">ROUND(J90+I90+H90,2)</f>
        <v>45.69</v>
      </c>
      <c r="L90" s="91">
        <f t="shared" si="173"/>
        <v>8.8800000000000008</v>
      </c>
      <c r="M90" s="91">
        <f t="shared" si="174"/>
        <v>0.69</v>
      </c>
      <c r="N90" s="91">
        <f t="shared" si="175"/>
        <v>44.38</v>
      </c>
      <c r="O90" s="91">
        <f t="shared" si="176"/>
        <v>53.95</v>
      </c>
      <c r="P90" s="115">
        <f t="shared" si="177"/>
        <v>11735.79</v>
      </c>
      <c r="Q90" s="115">
        <f t="shared" si="178"/>
        <v>974.6</v>
      </c>
      <c r="R90" s="115">
        <f t="shared" si="179"/>
        <v>62763.57</v>
      </c>
      <c r="S90" s="115">
        <f t="shared" si="180"/>
        <v>75473.960000000006</v>
      </c>
      <c r="T90" s="116">
        <f t="shared" si="181"/>
        <v>14668.61</v>
      </c>
      <c r="U90" s="116">
        <f t="shared" si="182"/>
        <v>1139.79</v>
      </c>
      <c r="V90" s="116">
        <f t="shared" si="183"/>
        <v>73309.990000000005</v>
      </c>
      <c r="W90" s="116">
        <f t="shared" si="184"/>
        <v>89118.39</v>
      </c>
    </row>
    <row r="91" spans="1:25" s="1" customFormat="1" ht="33.75">
      <c r="A91" s="95" t="s">
        <v>65</v>
      </c>
      <c r="B91" s="5" t="s">
        <v>740</v>
      </c>
      <c r="C91" s="5" t="s">
        <v>176</v>
      </c>
      <c r="D91" s="5" t="s">
        <v>741</v>
      </c>
      <c r="E91" s="5" t="s">
        <v>3</v>
      </c>
      <c r="F91" s="5">
        <v>330.32</v>
      </c>
      <c r="G91" s="5">
        <v>76.14</v>
      </c>
      <c r="H91" s="90">
        <v>13.84</v>
      </c>
      <c r="I91" s="90">
        <v>0.69</v>
      </c>
      <c r="J91" s="90">
        <v>61.61</v>
      </c>
      <c r="K91" s="90">
        <f t="shared" si="147"/>
        <v>76.14</v>
      </c>
      <c r="L91" s="91">
        <f t="shared" si="148"/>
        <v>17.3</v>
      </c>
      <c r="M91" s="91">
        <f t="shared" si="149"/>
        <v>0.81</v>
      </c>
      <c r="N91" s="91">
        <f t="shared" si="150"/>
        <v>71.959999999999994</v>
      </c>
      <c r="O91" s="91">
        <f t="shared" si="151"/>
        <v>90.07</v>
      </c>
      <c r="P91" s="115">
        <f t="shared" si="152"/>
        <v>4571.63</v>
      </c>
      <c r="Q91" s="115">
        <f t="shared" si="153"/>
        <v>227.92</v>
      </c>
      <c r="R91" s="115">
        <f t="shared" si="154"/>
        <v>20351.02</v>
      </c>
      <c r="S91" s="115">
        <f t="shared" si="155"/>
        <v>25150.57</v>
      </c>
      <c r="T91" s="116">
        <f t="shared" si="156"/>
        <v>5714.54</v>
      </c>
      <c r="U91" s="116">
        <f t="shared" si="157"/>
        <v>267.56</v>
      </c>
      <c r="V91" s="116">
        <f t="shared" si="158"/>
        <v>23769.83</v>
      </c>
      <c r="W91" s="116">
        <f t="shared" si="159"/>
        <v>29751.93</v>
      </c>
      <c r="Y91" s="1">
        <v>194</v>
      </c>
    </row>
    <row r="92" spans="1:25" s="1" customFormat="1" ht="33.75">
      <c r="A92" s="95" t="s">
        <v>737</v>
      </c>
      <c r="B92" s="5" t="s">
        <v>740</v>
      </c>
      <c r="C92" s="5" t="s">
        <v>176</v>
      </c>
      <c r="D92" s="5" t="s">
        <v>742</v>
      </c>
      <c r="E92" s="5" t="s">
        <v>3</v>
      </c>
      <c r="F92" s="5">
        <v>5.81</v>
      </c>
      <c r="G92" s="5">
        <v>77.84</v>
      </c>
      <c r="H92" s="90">
        <v>13.84</v>
      </c>
      <c r="I92" s="90">
        <v>0.69</v>
      </c>
      <c r="J92" s="90">
        <v>61.61</v>
      </c>
      <c r="K92" s="90">
        <f t="shared" si="147"/>
        <v>76.14</v>
      </c>
      <c r="L92" s="91">
        <f t="shared" si="148"/>
        <v>17.3</v>
      </c>
      <c r="M92" s="91">
        <f t="shared" si="149"/>
        <v>0.81</v>
      </c>
      <c r="N92" s="91">
        <f t="shared" si="150"/>
        <v>71.959999999999994</v>
      </c>
      <c r="O92" s="91">
        <f t="shared" si="151"/>
        <v>90.07</v>
      </c>
      <c r="P92" s="115">
        <f t="shared" si="152"/>
        <v>80.41</v>
      </c>
      <c r="Q92" s="115">
        <f t="shared" si="153"/>
        <v>4.01</v>
      </c>
      <c r="R92" s="115">
        <f t="shared" si="154"/>
        <v>357.95</v>
      </c>
      <c r="S92" s="115">
        <f t="shared" si="155"/>
        <v>442.37</v>
      </c>
      <c r="T92" s="116">
        <f t="shared" si="156"/>
        <v>100.51</v>
      </c>
      <c r="U92" s="116">
        <f t="shared" si="157"/>
        <v>4.71</v>
      </c>
      <c r="V92" s="116">
        <f t="shared" si="158"/>
        <v>418.09</v>
      </c>
      <c r="W92" s="116">
        <f t="shared" si="159"/>
        <v>523.30999999999995</v>
      </c>
      <c r="Y92" s="1">
        <v>757</v>
      </c>
    </row>
    <row r="93" spans="1:25" s="1" customFormat="1" ht="45">
      <c r="A93" s="95" t="s">
        <v>738</v>
      </c>
      <c r="B93" s="5" t="s">
        <v>344</v>
      </c>
      <c r="C93" s="5" t="s">
        <v>14</v>
      </c>
      <c r="D93" s="5" t="s">
        <v>345</v>
      </c>
      <c r="E93" s="5" t="s">
        <v>0</v>
      </c>
      <c r="F93" s="5">
        <v>420.71</v>
      </c>
      <c r="G93" s="5">
        <v>420.71</v>
      </c>
      <c r="H93" s="90">
        <v>18.7</v>
      </c>
      <c r="I93" s="90">
        <v>0</v>
      </c>
      <c r="J93" s="90">
        <v>22.16</v>
      </c>
      <c r="K93" s="90">
        <f t="shared" si="147"/>
        <v>40.86</v>
      </c>
      <c r="L93" s="91">
        <f t="shared" si="148"/>
        <v>23.38</v>
      </c>
      <c r="M93" s="91">
        <f t="shared" si="149"/>
        <v>0</v>
      </c>
      <c r="N93" s="91">
        <f t="shared" si="150"/>
        <v>25.88</v>
      </c>
      <c r="O93" s="91">
        <f t="shared" si="151"/>
        <v>49.26</v>
      </c>
      <c r="P93" s="115">
        <f t="shared" si="152"/>
        <v>7867.28</v>
      </c>
      <c r="Q93" s="115">
        <f t="shared" si="153"/>
        <v>0</v>
      </c>
      <c r="R93" s="115">
        <f t="shared" si="154"/>
        <v>9322.93</v>
      </c>
      <c r="S93" s="115">
        <f t="shared" si="155"/>
        <v>17190.21</v>
      </c>
      <c r="T93" s="116">
        <f t="shared" si="156"/>
        <v>9836.2000000000007</v>
      </c>
      <c r="U93" s="116">
        <f t="shared" si="157"/>
        <v>0</v>
      </c>
      <c r="V93" s="116">
        <f t="shared" si="158"/>
        <v>10887.97</v>
      </c>
      <c r="W93" s="116">
        <f t="shared" si="159"/>
        <v>20724.169999999998</v>
      </c>
      <c r="Y93" s="1">
        <v>1100</v>
      </c>
    </row>
    <row r="94" spans="1:25" s="1" customFormat="1" ht="56.25">
      <c r="A94" s="95" t="s">
        <v>739</v>
      </c>
      <c r="B94" s="5" t="s">
        <v>346</v>
      </c>
      <c r="C94" s="5" t="s">
        <v>14</v>
      </c>
      <c r="D94" s="5" t="s">
        <v>347</v>
      </c>
      <c r="E94" s="5" t="s">
        <v>15</v>
      </c>
      <c r="F94" s="5">
        <v>7</v>
      </c>
      <c r="G94" s="5">
        <v>269.11</v>
      </c>
      <c r="H94" s="90">
        <v>158.57</v>
      </c>
      <c r="I94" s="90">
        <v>0.56999999999999995</v>
      </c>
      <c r="J94" s="90">
        <v>109.97</v>
      </c>
      <c r="K94" s="90">
        <f t="shared" si="147"/>
        <v>269.11</v>
      </c>
      <c r="L94" s="91">
        <f t="shared" si="148"/>
        <v>198.21</v>
      </c>
      <c r="M94" s="91">
        <f t="shared" si="149"/>
        <v>0.67</v>
      </c>
      <c r="N94" s="91">
        <f t="shared" si="150"/>
        <v>128.44</v>
      </c>
      <c r="O94" s="91">
        <f t="shared" si="151"/>
        <v>327.32</v>
      </c>
      <c r="P94" s="115">
        <f t="shared" si="152"/>
        <v>1109.99</v>
      </c>
      <c r="Q94" s="115">
        <f t="shared" si="153"/>
        <v>3.99</v>
      </c>
      <c r="R94" s="115">
        <f t="shared" si="154"/>
        <v>769.79</v>
      </c>
      <c r="S94" s="115">
        <f t="shared" si="155"/>
        <v>1883.77</v>
      </c>
      <c r="T94" s="116">
        <f t="shared" si="156"/>
        <v>1387.47</v>
      </c>
      <c r="U94" s="116">
        <f t="shared" si="157"/>
        <v>4.6900000000000004</v>
      </c>
      <c r="V94" s="116">
        <f t="shared" si="158"/>
        <v>899.08</v>
      </c>
      <c r="W94" s="116">
        <f t="shared" si="159"/>
        <v>2291.2399999999998</v>
      </c>
      <c r="Y94" s="1">
        <v>879</v>
      </c>
    </row>
    <row r="95" spans="1:25" s="1" customFormat="1" ht="12">
      <c r="A95" s="9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105">
        <f t="shared" ref="P95:W95" si="186">SUM(P88:P94)</f>
        <v>50317.17</v>
      </c>
      <c r="Q95" s="105">
        <f t="shared" si="186"/>
        <v>3254.25</v>
      </c>
      <c r="R95" s="105">
        <f t="shared" si="186"/>
        <v>209427.77</v>
      </c>
      <c r="S95" s="105">
        <f t="shared" si="186"/>
        <v>262999.19</v>
      </c>
      <c r="T95" s="105">
        <f t="shared" si="186"/>
        <v>62907.520000000004</v>
      </c>
      <c r="U95" s="105">
        <f t="shared" si="186"/>
        <v>3790.1</v>
      </c>
      <c r="V95" s="105">
        <f t="shared" si="186"/>
        <v>244628.19999999998</v>
      </c>
      <c r="W95" s="105">
        <f t="shared" si="186"/>
        <v>311325.81999999995</v>
      </c>
      <c r="Y95" s="1">
        <v>720</v>
      </c>
    </row>
    <row r="96" spans="1:25" s="1" customFormat="1" ht="12">
      <c r="A96" s="117">
        <v>7</v>
      </c>
      <c r="B96" s="118"/>
      <c r="C96" s="118"/>
      <c r="D96" s="118" t="s">
        <v>348</v>
      </c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69">
        <f>W116</f>
        <v>105259.45999999999</v>
      </c>
    </row>
    <row r="97" spans="1:23" s="1" customFormat="1" ht="45">
      <c r="A97" s="95" t="s">
        <v>724</v>
      </c>
      <c r="B97" s="5" t="s">
        <v>722</v>
      </c>
      <c r="C97" s="5" t="s">
        <v>17</v>
      </c>
      <c r="D97" s="5" t="s">
        <v>723</v>
      </c>
      <c r="E97" s="5" t="s">
        <v>12</v>
      </c>
      <c r="F97" s="5">
        <v>55</v>
      </c>
      <c r="G97" s="5">
        <v>471.67</v>
      </c>
      <c r="H97" s="90">
        <v>53.18</v>
      </c>
      <c r="I97" s="90">
        <v>0</v>
      </c>
      <c r="J97" s="90">
        <v>418.49</v>
      </c>
      <c r="K97" s="90">
        <f t="shared" si="147"/>
        <v>471.67</v>
      </c>
      <c r="L97" s="91">
        <f t="shared" si="148"/>
        <v>66.48</v>
      </c>
      <c r="M97" s="91">
        <f t="shared" si="149"/>
        <v>0</v>
      </c>
      <c r="N97" s="91">
        <f t="shared" si="150"/>
        <v>488.8</v>
      </c>
      <c r="O97" s="91">
        <f t="shared" si="151"/>
        <v>555.28</v>
      </c>
      <c r="P97" s="115">
        <f t="shared" si="152"/>
        <v>2924.9</v>
      </c>
      <c r="Q97" s="115">
        <f t="shared" si="153"/>
        <v>0</v>
      </c>
      <c r="R97" s="115">
        <f t="shared" si="154"/>
        <v>23016.95</v>
      </c>
      <c r="S97" s="115">
        <f t="shared" si="155"/>
        <v>25941.85</v>
      </c>
      <c r="T97" s="116">
        <f t="shared" si="156"/>
        <v>3656.4</v>
      </c>
      <c r="U97" s="116">
        <f t="shared" si="157"/>
        <v>0</v>
      </c>
      <c r="V97" s="116">
        <f t="shared" si="158"/>
        <v>26884</v>
      </c>
      <c r="W97" s="116">
        <f t="shared" si="159"/>
        <v>30540.400000000001</v>
      </c>
    </row>
    <row r="98" spans="1:23" s="1" customFormat="1" ht="101.25">
      <c r="A98" s="95" t="s">
        <v>38</v>
      </c>
      <c r="B98" s="5" t="s">
        <v>349</v>
      </c>
      <c r="C98" s="5" t="s">
        <v>6</v>
      </c>
      <c r="D98" s="5" t="s">
        <v>350</v>
      </c>
      <c r="E98" s="5" t="s">
        <v>15</v>
      </c>
      <c r="F98" s="5">
        <v>110</v>
      </c>
      <c r="G98" s="5">
        <v>122.5</v>
      </c>
      <c r="H98" s="90">
        <v>54.66</v>
      </c>
      <c r="I98" s="90">
        <v>1.4</v>
      </c>
      <c r="J98" s="90">
        <v>66.44</v>
      </c>
      <c r="K98" s="90">
        <f t="shared" si="147"/>
        <v>122.5</v>
      </c>
      <c r="L98" s="91">
        <f t="shared" si="148"/>
        <v>68.33</v>
      </c>
      <c r="M98" s="91">
        <f t="shared" si="149"/>
        <v>1.64</v>
      </c>
      <c r="N98" s="91">
        <f t="shared" si="150"/>
        <v>77.599999999999994</v>
      </c>
      <c r="O98" s="91">
        <f t="shared" si="151"/>
        <v>147.57</v>
      </c>
      <c r="P98" s="115">
        <f t="shared" si="152"/>
        <v>6012.6</v>
      </c>
      <c r="Q98" s="115">
        <f t="shared" si="153"/>
        <v>154</v>
      </c>
      <c r="R98" s="115">
        <f t="shared" si="154"/>
        <v>7308.4</v>
      </c>
      <c r="S98" s="115">
        <f t="shared" si="155"/>
        <v>13475</v>
      </c>
      <c r="T98" s="116">
        <f t="shared" si="156"/>
        <v>7516.3</v>
      </c>
      <c r="U98" s="116">
        <f t="shared" si="157"/>
        <v>180.4</v>
      </c>
      <c r="V98" s="116">
        <f t="shared" si="158"/>
        <v>8536</v>
      </c>
      <c r="W98" s="116">
        <f t="shared" si="159"/>
        <v>16232.7</v>
      </c>
    </row>
    <row r="99" spans="1:23" s="1" customFormat="1" ht="22.5">
      <c r="A99" s="95" t="s">
        <v>39</v>
      </c>
      <c r="B99" s="5" t="s">
        <v>186</v>
      </c>
      <c r="C99" s="5" t="s">
        <v>6</v>
      </c>
      <c r="D99" s="5" t="s">
        <v>187</v>
      </c>
      <c r="E99" s="5" t="s">
        <v>15</v>
      </c>
      <c r="F99" s="5">
        <v>55</v>
      </c>
      <c r="G99" s="5">
        <v>140.79</v>
      </c>
      <c r="H99" s="90">
        <v>75.58</v>
      </c>
      <c r="I99" s="90">
        <v>2.14</v>
      </c>
      <c r="J99" s="90">
        <v>63.07</v>
      </c>
      <c r="K99" s="90">
        <f t="shared" si="147"/>
        <v>140.79</v>
      </c>
      <c r="L99" s="91">
        <f t="shared" si="148"/>
        <v>94.48</v>
      </c>
      <c r="M99" s="91">
        <f t="shared" si="149"/>
        <v>2.5</v>
      </c>
      <c r="N99" s="91">
        <f t="shared" si="150"/>
        <v>73.67</v>
      </c>
      <c r="O99" s="91">
        <f t="shared" si="151"/>
        <v>170.65</v>
      </c>
      <c r="P99" s="115">
        <f t="shared" si="152"/>
        <v>4156.8999999999996</v>
      </c>
      <c r="Q99" s="115">
        <f t="shared" si="153"/>
        <v>117.7</v>
      </c>
      <c r="R99" s="115">
        <f t="shared" si="154"/>
        <v>3468.85</v>
      </c>
      <c r="S99" s="115">
        <f t="shared" si="155"/>
        <v>7743.45</v>
      </c>
      <c r="T99" s="116">
        <f t="shared" si="156"/>
        <v>5196.3999999999996</v>
      </c>
      <c r="U99" s="116">
        <f t="shared" si="157"/>
        <v>137.5</v>
      </c>
      <c r="V99" s="116">
        <f t="shared" si="158"/>
        <v>4051.85</v>
      </c>
      <c r="W99" s="116">
        <f t="shared" si="159"/>
        <v>9385.75</v>
      </c>
    </row>
    <row r="100" spans="1:23" s="1" customFormat="1" ht="33.75">
      <c r="A100" s="95" t="s">
        <v>39</v>
      </c>
      <c r="B100" s="5" t="s">
        <v>351</v>
      </c>
      <c r="C100" s="5" t="s">
        <v>6</v>
      </c>
      <c r="D100" s="5" t="s">
        <v>352</v>
      </c>
      <c r="E100" s="5" t="s">
        <v>15</v>
      </c>
      <c r="F100" s="5">
        <v>110</v>
      </c>
      <c r="G100" s="5">
        <v>46.85</v>
      </c>
      <c r="H100" s="90">
        <v>3.32</v>
      </c>
      <c r="I100" s="90">
        <v>7.0000000000000007E-2</v>
      </c>
      <c r="J100" s="90">
        <v>43.46</v>
      </c>
      <c r="K100" s="90">
        <f t="shared" si="147"/>
        <v>46.85</v>
      </c>
      <c r="L100" s="91">
        <f t="shared" si="148"/>
        <v>4.1500000000000004</v>
      </c>
      <c r="M100" s="91">
        <f t="shared" si="149"/>
        <v>0.08</v>
      </c>
      <c r="N100" s="91">
        <f t="shared" si="150"/>
        <v>50.76</v>
      </c>
      <c r="O100" s="91">
        <f t="shared" si="151"/>
        <v>54.99</v>
      </c>
      <c r="P100" s="115">
        <f t="shared" si="152"/>
        <v>365.2</v>
      </c>
      <c r="Q100" s="115">
        <f t="shared" si="153"/>
        <v>7.7</v>
      </c>
      <c r="R100" s="115">
        <f t="shared" si="154"/>
        <v>4780.6000000000004</v>
      </c>
      <c r="S100" s="115">
        <f t="shared" si="155"/>
        <v>5153.5</v>
      </c>
      <c r="T100" s="116">
        <f t="shared" si="156"/>
        <v>456.5</v>
      </c>
      <c r="U100" s="116">
        <f t="shared" si="157"/>
        <v>8.8000000000000007</v>
      </c>
      <c r="V100" s="116">
        <f t="shared" si="158"/>
        <v>5583.6</v>
      </c>
      <c r="W100" s="116">
        <f t="shared" si="159"/>
        <v>6048.9</v>
      </c>
    </row>
    <row r="101" spans="1:23" s="1" customFormat="1" ht="45">
      <c r="A101" s="95" t="s">
        <v>353</v>
      </c>
      <c r="B101" s="5" t="s">
        <v>188</v>
      </c>
      <c r="C101" s="5" t="s">
        <v>6</v>
      </c>
      <c r="D101" s="5" t="s">
        <v>189</v>
      </c>
      <c r="E101" s="5" t="s">
        <v>4</v>
      </c>
      <c r="F101" s="5">
        <v>20</v>
      </c>
      <c r="G101" s="5">
        <v>56.68</v>
      </c>
      <c r="H101" s="90">
        <v>42.4</v>
      </c>
      <c r="I101" s="90">
        <v>1.38</v>
      </c>
      <c r="J101" s="90">
        <v>12.9</v>
      </c>
      <c r="K101" s="90">
        <f t="shared" si="147"/>
        <v>56.68</v>
      </c>
      <c r="L101" s="91">
        <f t="shared" si="148"/>
        <v>53</v>
      </c>
      <c r="M101" s="91">
        <f t="shared" si="149"/>
        <v>1.61</v>
      </c>
      <c r="N101" s="91">
        <f t="shared" si="150"/>
        <v>15.07</v>
      </c>
      <c r="O101" s="91">
        <f t="shared" si="151"/>
        <v>69.680000000000007</v>
      </c>
      <c r="P101" s="115">
        <f t="shared" si="152"/>
        <v>848</v>
      </c>
      <c r="Q101" s="115">
        <f t="shared" si="153"/>
        <v>27.6</v>
      </c>
      <c r="R101" s="115">
        <f t="shared" si="154"/>
        <v>258</v>
      </c>
      <c r="S101" s="115">
        <f t="shared" si="155"/>
        <v>1133.5999999999999</v>
      </c>
      <c r="T101" s="116">
        <f t="shared" si="156"/>
        <v>1060</v>
      </c>
      <c r="U101" s="116">
        <f t="shared" si="157"/>
        <v>32.200000000000003</v>
      </c>
      <c r="V101" s="116">
        <f t="shared" si="158"/>
        <v>301.39999999999998</v>
      </c>
      <c r="W101" s="116">
        <f t="shared" si="159"/>
        <v>1393.6</v>
      </c>
    </row>
    <row r="102" spans="1:23" s="1" customFormat="1" ht="33.75">
      <c r="A102" s="95" t="s">
        <v>354</v>
      </c>
      <c r="B102" s="5" t="s">
        <v>212</v>
      </c>
      <c r="C102" s="5" t="s">
        <v>6</v>
      </c>
      <c r="D102" s="5" t="s">
        <v>213</v>
      </c>
      <c r="E102" s="5" t="s">
        <v>4</v>
      </c>
      <c r="F102" s="5">
        <v>20</v>
      </c>
      <c r="G102" s="5">
        <v>22.87</v>
      </c>
      <c r="H102" s="90">
        <v>16.18</v>
      </c>
      <c r="I102" s="90">
        <v>1.39</v>
      </c>
      <c r="J102" s="90">
        <v>5.3</v>
      </c>
      <c r="K102" s="90">
        <f t="shared" si="147"/>
        <v>22.87</v>
      </c>
      <c r="L102" s="91">
        <f t="shared" si="148"/>
        <v>20.23</v>
      </c>
      <c r="M102" s="91">
        <f t="shared" si="149"/>
        <v>1.62</v>
      </c>
      <c r="N102" s="91">
        <f t="shared" si="150"/>
        <v>6.19</v>
      </c>
      <c r="O102" s="91">
        <f t="shared" si="151"/>
        <v>28.04</v>
      </c>
      <c r="P102" s="115">
        <f t="shared" si="152"/>
        <v>323.60000000000002</v>
      </c>
      <c r="Q102" s="115">
        <f t="shared" si="153"/>
        <v>27.8</v>
      </c>
      <c r="R102" s="115">
        <f t="shared" si="154"/>
        <v>106</v>
      </c>
      <c r="S102" s="115">
        <f t="shared" si="155"/>
        <v>457.4</v>
      </c>
      <c r="T102" s="116">
        <f t="shared" si="156"/>
        <v>404.6</v>
      </c>
      <c r="U102" s="116">
        <f t="shared" si="157"/>
        <v>32.4</v>
      </c>
      <c r="V102" s="116">
        <f t="shared" si="158"/>
        <v>123.8</v>
      </c>
      <c r="W102" s="116">
        <f t="shared" si="159"/>
        <v>560.79999999999995</v>
      </c>
    </row>
    <row r="103" spans="1:23" s="1" customFormat="1" ht="67.5">
      <c r="A103" s="95" t="s">
        <v>355</v>
      </c>
      <c r="B103" s="5" t="s">
        <v>148</v>
      </c>
      <c r="C103" s="5" t="s">
        <v>6</v>
      </c>
      <c r="D103" s="5" t="s">
        <v>119</v>
      </c>
      <c r="E103" s="5" t="s">
        <v>0</v>
      </c>
      <c r="F103" s="5">
        <v>2000</v>
      </c>
      <c r="G103" s="5">
        <v>2.95</v>
      </c>
      <c r="H103" s="90">
        <v>0.83</v>
      </c>
      <c r="I103" s="90">
        <v>0.02</v>
      </c>
      <c r="J103" s="90">
        <v>2.1</v>
      </c>
      <c r="K103" s="90">
        <f t="shared" si="147"/>
        <v>2.95</v>
      </c>
      <c r="L103" s="91">
        <f t="shared" si="148"/>
        <v>1.04</v>
      </c>
      <c r="M103" s="91">
        <f t="shared" si="149"/>
        <v>0.02</v>
      </c>
      <c r="N103" s="91">
        <f t="shared" si="150"/>
        <v>2.4500000000000002</v>
      </c>
      <c r="O103" s="91">
        <f t="shared" si="151"/>
        <v>3.51</v>
      </c>
      <c r="P103" s="115">
        <f t="shared" si="152"/>
        <v>1660</v>
      </c>
      <c r="Q103" s="115">
        <f t="shared" si="153"/>
        <v>40</v>
      </c>
      <c r="R103" s="115">
        <f t="shared" si="154"/>
        <v>4200</v>
      </c>
      <c r="S103" s="115">
        <f t="shared" si="155"/>
        <v>5900</v>
      </c>
      <c r="T103" s="116">
        <f t="shared" si="156"/>
        <v>2080</v>
      </c>
      <c r="U103" s="116">
        <f t="shared" si="157"/>
        <v>40</v>
      </c>
      <c r="V103" s="116">
        <f t="shared" si="158"/>
        <v>4900</v>
      </c>
      <c r="W103" s="116">
        <f t="shared" si="159"/>
        <v>7020</v>
      </c>
    </row>
    <row r="104" spans="1:23" s="1" customFormat="1" ht="67.5">
      <c r="A104" s="95" t="s">
        <v>356</v>
      </c>
      <c r="B104" s="5" t="s">
        <v>184</v>
      </c>
      <c r="C104" s="5" t="s">
        <v>6</v>
      </c>
      <c r="D104" s="5" t="s">
        <v>185</v>
      </c>
      <c r="E104" s="5" t="s">
        <v>0</v>
      </c>
      <c r="F104" s="5">
        <v>1000</v>
      </c>
      <c r="G104" s="5">
        <v>2.21</v>
      </c>
      <c r="H104" s="90">
        <v>0.66</v>
      </c>
      <c r="I104" s="90">
        <v>0</v>
      </c>
      <c r="J104" s="90">
        <v>1.55</v>
      </c>
      <c r="K104" s="90">
        <f t="shared" si="147"/>
        <v>2.21</v>
      </c>
      <c r="L104" s="91">
        <f t="shared" si="148"/>
        <v>0.83</v>
      </c>
      <c r="M104" s="91">
        <f t="shared" si="149"/>
        <v>0</v>
      </c>
      <c r="N104" s="91">
        <f t="shared" si="150"/>
        <v>1.81</v>
      </c>
      <c r="O104" s="91">
        <f t="shared" si="151"/>
        <v>2.64</v>
      </c>
      <c r="P104" s="115">
        <f t="shared" si="152"/>
        <v>660</v>
      </c>
      <c r="Q104" s="115">
        <f t="shared" si="153"/>
        <v>0</v>
      </c>
      <c r="R104" s="115">
        <f t="shared" si="154"/>
        <v>1550</v>
      </c>
      <c r="S104" s="115">
        <f t="shared" si="155"/>
        <v>2210</v>
      </c>
      <c r="T104" s="116">
        <f t="shared" si="156"/>
        <v>830</v>
      </c>
      <c r="U104" s="116">
        <f t="shared" si="157"/>
        <v>0</v>
      </c>
      <c r="V104" s="116">
        <f t="shared" si="158"/>
        <v>1810</v>
      </c>
      <c r="W104" s="116">
        <f t="shared" si="159"/>
        <v>2640</v>
      </c>
    </row>
    <row r="105" spans="1:23" s="1" customFormat="1" ht="56.25">
      <c r="A105" s="95" t="s">
        <v>357</v>
      </c>
      <c r="B105" s="5" t="s">
        <v>358</v>
      </c>
      <c r="C105" s="5" t="s">
        <v>6</v>
      </c>
      <c r="D105" s="5" t="s">
        <v>359</v>
      </c>
      <c r="E105" s="5" t="s">
        <v>0</v>
      </c>
      <c r="F105" s="5">
        <v>600</v>
      </c>
      <c r="G105" s="5">
        <v>5.43</v>
      </c>
      <c r="H105" s="90">
        <v>0.24</v>
      </c>
      <c r="I105" s="90">
        <v>0</v>
      </c>
      <c r="J105" s="90">
        <v>5.19</v>
      </c>
      <c r="K105" s="90">
        <f t="shared" si="147"/>
        <v>5.43</v>
      </c>
      <c r="L105" s="91">
        <f t="shared" si="148"/>
        <v>0.3</v>
      </c>
      <c r="M105" s="91">
        <f t="shared" si="149"/>
        <v>0</v>
      </c>
      <c r="N105" s="91">
        <f t="shared" si="150"/>
        <v>6.06</v>
      </c>
      <c r="O105" s="91">
        <f t="shared" si="151"/>
        <v>6.36</v>
      </c>
      <c r="P105" s="115">
        <f t="shared" si="152"/>
        <v>144</v>
      </c>
      <c r="Q105" s="115">
        <f t="shared" si="153"/>
        <v>0</v>
      </c>
      <c r="R105" s="115">
        <f t="shared" si="154"/>
        <v>3114</v>
      </c>
      <c r="S105" s="115">
        <f t="shared" si="155"/>
        <v>3258</v>
      </c>
      <c r="T105" s="116">
        <f t="shared" si="156"/>
        <v>180</v>
      </c>
      <c r="U105" s="116">
        <f t="shared" si="157"/>
        <v>0</v>
      </c>
      <c r="V105" s="116">
        <f t="shared" si="158"/>
        <v>3636</v>
      </c>
      <c r="W105" s="116">
        <f t="shared" si="159"/>
        <v>3816</v>
      </c>
    </row>
    <row r="106" spans="1:23" s="1" customFormat="1" ht="56.25">
      <c r="A106" s="95" t="s">
        <v>360</v>
      </c>
      <c r="B106" s="5" t="s">
        <v>361</v>
      </c>
      <c r="C106" s="5" t="s">
        <v>6</v>
      </c>
      <c r="D106" s="5" t="s">
        <v>362</v>
      </c>
      <c r="E106" s="5" t="s">
        <v>0</v>
      </c>
      <c r="F106" s="5">
        <v>500</v>
      </c>
      <c r="G106" s="5">
        <v>5.54</v>
      </c>
      <c r="H106" s="90">
        <v>1.46</v>
      </c>
      <c r="I106" s="90">
        <v>0.02</v>
      </c>
      <c r="J106" s="90">
        <v>4.0599999999999996</v>
      </c>
      <c r="K106" s="90">
        <f t="shared" si="147"/>
        <v>5.54</v>
      </c>
      <c r="L106" s="91">
        <f t="shared" si="148"/>
        <v>1.83</v>
      </c>
      <c r="M106" s="91">
        <f t="shared" si="149"/>
        <v>0.02</v>
      </c>
      <c r="N106" s="91">
        <f t="shared" si="150"/>
        <v>4.74</v>
      </c>
      <c r="O106" s="91">
        <f t="shared" si="151"/>
        <v>6.59</v>
      </c>
      <c r="P106" s="115">
        <f t="shared" si="152"/>
        <v>730</v>
      </c>
      <c r="Q106" s="115">
        <f t="shared" si="153"/>
        <v>10</v>
      </c>
      <c r="R106" s="115">
        <f t="shared" si="154"/>
        <v>2030</v>
      </c>
      <c r="S106" s="115">
        <f t="shared" si="155"/>
        <v>2770</v>
      </c>
      <c r="T106" s="116">
        <f t="shared" si="156"/>
        <v>915</v>
      </c>
      <c r="U106" s="116">
        <f t="shared" si="157"/>
        <v>10</v>
      </c>
      <c r="V106" s="116">
        <f t="shared" si="158"/>
        <v>2370</v>
      </c>
      <c r="W106" s="116">
        <f t="shared" si="159"/>
        <v>3295</v>
      </c>
    </row>
    <row r="107" spans="1:23" s="1" customFormat="1" ht="45">
      <c r="A107" s="95" t="s">
        <v>363</v>
      </c>
      <c r="B107" s="5" t="s">
        <v>364</v>
      </c>
      <c r="C107" s="5" t="s">
        <v>6</v>
      </c>
      <c r="D107" s="5" t="s">
        <v>365</v>
      </c>
      <c r="E107" s="5" t="s">
        <v>15</v>
      </c>
      <c r="F107" s="5">
        <v>55</v>
      </c>
      <c r="G107" s="5">
        <v>27.53</v>
      </c>
      <c r="H107" s="90">
        <v>9.56</v>
      </c>
      <c r="I107" s="90">
        <v>0.24</v>
      </c>
      <c r="J107" s="90">
        <v>17.73</v>
      </c>
      <c r="K107" s="90">
        <f t="shared" si="147"/>
        <v>27.53</v>
      </c>
      <c r="L107" s="91">
        <f t="shared" si="148"/>
        <v>11.95</v>
      </c>
      <c r="M107" s="91">
        <f t="shared" si="149"/>
        <v>0.28000000000000003</v>
      </c>
      <c r="N107" s="91">
        <f t="shared" si="150"/>
        <v>20.71</v>
      </c>
      <c r="O107" s="91">
        <f t="shared" si="151"/>
        <v>32.94</v>
      </c>
      <c r="P107" s="115">
        <f t="shared" si="152"/>
        <v>525.79999999999995</v>
      </c>
      <c r="Q107" s="115">
        <f t="shared" si="153"/>
        <v>13.2</v>
      </c>
      <c r="R107" s="115">
        <f t="shared" si="154"/>
        <v>975.15</v>
      </c>
      <c r="S107" s="115">
        <f t="shared" si="155"/>
        <v>1514.15</v>
      </c>
      <c r="T107" s="116">
        <f t="shared" si="156"/>
        <v>657.25</v>
      </c>
      <c r="U107" s="116">
        <f t="shared" si="157"/>
        <v>15.4</v>
      </c>
      <c r="V107" s="116">
        <f t="shared" si="158"/>
        <v>1139.05</v>
      </c>
      <c r="W107" s="116">
        <f t="shared" si="159"/>
        <v>1811.7</v>
      </c>
    </row>
    <row r="108" spans="1:23" s="1" customFormat="1" ht="101.25">
      <c r="A108" s="95" t="s">
        <v>366</v>
      </c>
      <c r="B108" s="5" t="s">
        <v>367</v>
      </c>
      <c r="C108" s="5" t="s">
        <v>6</v>
      </c>
      <c r="D108" s="5" t="s">
        <v>368</v>
      </c>
      <c r="E108" s="5" t="s">
        <v>15</v>
      </c>
      <c r="F108" s="5">
        <v>1</v>
      </c>
      <c r="G108" s="5">
        <v>900.19</v>
      </c>
      <c r="H108" s="90">
        <v>169.62</v>
      </c>
      <c r="I108" s="90">
        <v>4.2</v>
      </c>
      <c r="J108" s="90">
        <v>726.37</v>
      </c>
      <c r="K108" s="90">
        <f t="shared" si="147"/>
        <v>900.19</v>
      </c>
      <c r="L108" s="91">
        <f t="shared" si="148"/>
        <v>212.03</v>
      </c>
      <c r="M108" s="91">
        <f t="shared" si="149"/>
        <v>4.91</v>
      </c>
      <c r="N108" s="91">
        <f t="shared" si="150"/>
        <v>848.4</v>
      </c>
      <c r="O108" s="91">
        <f t="shared" si="151"/>
        <v>1065.3399999999999</v>
      </c>
      <c r="P108" s="115">
        <f t="shared" si="152"/>
        <v>169.62</v>
      </c>
      <c r="Q108" s="115">
        <f t="shared" si="153"/>
        <v>4.2</v>
      </c>
      <c r="R108" s="115">
        <f t="shared" si="154"/>
        <v>726.37</v>
      </c>
      <c r="S108" s="115">
        <f t="shared" si="155"/>
        <v>900.19</v>
      </c>
      <c r="T108" s="116">
        <f t="shared" si="156"/>
        <v>212.03</v>
      </c>
      <c r="U108" s="116">
        <f t="shared" si="157"/>
        <v>4.91</v>
      </c>
      <c r="V108" s="116">
        <f t="shared" si="158"/>
        <v>848.4</v>
      </c>
      <c r="W108" s="116">
        <f t="shared" si="159"/>
        <v>1065.3399999999999</v>
      </c>
    </row>
    <row r="109" spans="1:23" s="1" customFormat="1" ht="45">
      <c r="A109" s="95" t="s">
        <v>369</v>
      </c>
      <c r="B109" s="5" t="s">
        <v>370</v>
      </c>
      <c r="C109" s="5" t="s">
        <v>6</v>
      </c>
      <c r="D109" s="5" t="s">
        <v>371</v>
      </c>
      <c r="E109" s="5" t="s">
        <v>15</v>
      </c>
      <c r="F109" s="5">
        <v>4</v>
      </c>
      <c r="G109" s="5">
        <v>58.1</v>
      </c>
      <c r="H109" s="90">
        <v>3.75</v>
      </c>
      <c r="I109" s="90">
        <v>0.08</v>
      </c>
      <c r="J109" s="90">
        <v>54.27</v>
      </c>
      <c r="K109" s="90">
        <f t="shared" si="147"/>
        <v>58.1</v>
      </c>
      <c r="L109" s="91">
        <f t="shared" si="148"/>
        <v>4.6900000000000004</v>
      </c>
      <c r="M109" s="91">
        <f t="shared" si="149"/>
        <v>0.09</v>
      </c>
      <c r="N109" s="91">
        <f t="shared" si="150"/>
        <v>63.39</v>
      </c>
      <c r="O109" s="91">
        <f t="shared" si="151"/>
        <v>68.17</v>
      </c>
      <c r="P109" s="115">
        <f t="shared" si="152"/>
        <v>15</v>
      </c>
      <c r="Q109" s="115">
        <f t="shared" si="153"/>
        <v>0.32</v>
      </c>
      <c r="R109" s="115">
        <f t="shared" si="154"/>
        <v>217.08</v>
      </c>
      <c r="S109" s="115">
        <f t="shared" si="155"/>
        <v>232.4</v>
      </c>
      <c r="T109" s="116">
        <f t="shared" si="156"/>
        <v>18.760000000000002</v>
      </c>
      <c r="U109" s="116">
        <f t="shared" si="157"/>
        <v>0.36</v>
      </c>
      <c r="V109" s="116">
        <f t="shared" si="158"/>
        <v>253.56</v>
      </c>
      <c r="W109" s="116">
        <f t="shared" si="159"/>
        <v>272.68</v>
      </c>
    </row>
    <row r="110" spans="1:23" s="1" customFormat="1" ht="45">
      <c r="A110" s="95" t="s">
        <v>372</v>
      </c>
      <c r="B110" s="5" t="s">
        <v>180</v>
      </c>
      <c r="C110" s="5" t="s">
        <v>6</v>
      </c>
      <c r="D110" s="5" t="s">
        <v>181</v>
      </c>
      <c r="E110" s="5" t="s">
        <v>15</v>
      </c>
      <c r="F110" s="5">
        <v>4</v>
      </c>
      <c r="G110" s="5">
        <v>58.1</v>
      </c>
      <c r="H110" s="90">
        <v>3.75</v>
      </c>
      <c r="I110" s="90">
        <v>0.08</v>
      </c>
      <c r="J110" s="90">
        <v>54.27</v>
      </c>
      <c r="K110" s="90">
        <f t="shared" si="147"/>
        <v>58.1</v>
      </c>
      <c r="L110" s="91">
        <f t="shared" si="148"/>
        <v>4.6900000000000004</v>
      </c>
      <c r="M110" s="91">
        <f t="shared" si="149"/>
        <v>0.09</v>
      </c>
      <c r="N110" s="91">
        <f t="shared" si="150"/>
        <v>63.39</v>
      </c>
      <c r="O110" s="91">
        <f t="shared" si="151"/>
        <v>68.17</v>
      </c>
      <c r="P110" s="115">
        <f t="shared" si="152"/>
        <v>15</v>
      </c>
      <c r="Q110" s="115">
        <f t="shared" si="153"/>
        <v>0.32</v>
      </c>
      <c r="R110" s="115">
        <f t="shared" si="154"/>
        <v>217.08</v>
      </c>
      <c r="S110" s="115">
        <f t="shared" si="155"/>
        <v>232.4</v>
      </c>
      <c r="T110" s="116">
        <f t="shared" si="156"/>
        <v>18.760000000000002</v>
      </c>
      <c r="U110" s="116">
        <f t="shared" si="157"/>
        <v>0.36</v>
      </c>
      <c r="V110" s="116">
        <f t="shared" si="158"/>
        <v>253.56</v>
      </c>
      <c r="W110" s="116">
        <f t="shared" si="159"/>
        <v>272.68</v>
      </c>
    </row>
    <row r="111" spans="1:23" s="1" customFormat="1" ht="45">
      <c r="A111" s="95" t="s">
        <v>373</v>
      </c>
      <c r="B111" s="5" t="s">
        <v>182</v>
      </c>
      <c r="C111" s="5" t="s">
        <v>6</v>
      </c>
      <c r="D111" s="5" t="s">
        <v>183</v>
      </c>
      <c r="E111" s="5" t="s">
        <v>15</v>
      </c>
      <c r="F111" s="5">
        <v>3</v>
      </c>
      <c r="G111" s="5">
        <v>56.42</v>
      </c>
      <c r="H111" s="90">
        <v>2.67</v>
      </c>
      <c r="I111" s="90">
        <v>0.06</v>
      </c>
      <c r="J111" s="90">
        <v>53.69</v>
      </c>
      <c r="K111" s="90">
        <f t="shared" si="147"/>
        <v>56.42</v>
      </c>
      <c r="L111" s="91">
        <f t="shared" si="148"/>
        <v>3.34</v>
      </c>
      <c r="M111" s="91">
        <f t="shared" si="149"/>
        <v>7.0000000000000007E-2</v>
      </c>
      <c r="N111" s="91">
        <f t="shared" si="150"/>
        <v>62.71</v>
      </c>
      <c r="O111" s="91">
        <f t="shared" si="151"/>
        <v>66.12</v>
      </c>
      <c r="P111" s="115">
        <f t="shared" si="152"/>
        <v>8.01</v>
      </c>
      <c r="Q111" s="115">
        <f t="shared" si="153"/>
        <v>0.18</v>
      </c>
      <c r="R111" s="115">
        <f t="shared" si="154"/>
        <v>161.07</v>
      </c>
      <c r="S111" s="115">
        <f t="shared" si="155"/>
        <v>169.26</v>
      </c>
      <c r="T111" s="116">
        <f t="shared" si="156"/>
        <v>10.02</v>
      </c>
      <c r="U111" s="116">
        <f t="shared" si="157"/>
        <v>0.21</v>
      </c>
      <c r="V111" s="116">
        <f t="shared" si="158"/>
        <v>188.13</v>
      </c>
      <c r="W111" s="116">
        <f t="shared" si="159"/>
        <v>198.36</v>
      </c>
    </row>
    <row r="112" spans="1:23" s="1" customFormat="1" ht="45">
      <c r="A112" s="95" t="s">
        <v>374</v>
      </c>
      <c r="B112" s="5" t="s">
        <v>375</v>
      </c>
      <c r="C112" s="5" t="s">
        <v>6</v>
      </c>
      <c r="D112" s="5" t="s">
        <v>376</v>
      </c>
      <c r="E112" s="5" t="s">
        <v>15</v>
      </c>
      <c r="F112" s="5">
        <v>1</v>
      </c>
      <c r="G112" s="5">
        <v>87.21</v>
      </c>
      <c r="H112" s="90">
        <v>16.05</v>
      </c>
      <c r="I112" s="90">
        <v>0.38</v>
      </c>
      <c r="J112" s="90">
        <v>70.78</v>
      </c>
      <c r="K112" s="90">
        <f t="shared" si="147"/>
        <v>87.21</v>
      </c>
      <c r="L112" s="91">
        <f t="shared" si="148"/>
        <v>20.059999999999999</v>
      </c>
      <c r="M112" s="91">
        <f t="shared" si="149"/>
        <v>0.44</v>
      </c>
      <c r="N112" s="91">
        <f t="shared" si="150"/>
        <v>82.67</v>
      </c>
      <c r="O112" s="91">
        <f t="shared" si="151"/>
        <v>103.17</v>
      </c>
      <c r="P112" s="115">
        <f t="shared" si="152"/>
        <v>16.05</v>
      </c>
      <c r="Q112" s="115">
        <f t="shared" si="153"/>
        <v>0.38</v>
      </c>
      <c r="R112" s="115">
        <f t="shared" si="154"/>
        <v>70.78</v>
      </c>
      <c r="S112" s="115">
        <f t="shared" si="155"/>
        <v>87.21</v>
      </c>
      <c r="T112" s="116">
        <f t="shared" si="156"/>
        <v>20.059999999999999</v>
      </c>
      <c r="U112" s="116">
        <f t="shared" si="157"/>
        <v>0.44</v>
      </c>
      <c r="V112" s="116">
        <f t="shared" si="158"/>
        <v>82.67</v>
      </c>
      <c r="W112" s="116">
        <f t="shared" si="159"/>
        <v>103.17</v>
      </c>
    </row>
    <row r="113" spans="1:24" s="1" customFormat="1" ht="67.5">
      <c r="A113" s="95" t="s">
        <v>377</v>
      </c>
      <c r="B113" s="5" t="s">
        <v>378</v>
      </c>
      <c r="C113" s="5" t="s">
        <v>6</v>
      </c>
      <c r="D113" s="5" t="s">
        <v>379</v>
      </c>
      <c r="E113" s="5" t="s">
        <v>0</v>
      </c>
      <c r="F113" s="5">
        <v>3000</v>
      </c>
      <c r="G113" s="5">
        <v>4.43</v>
      </c>
      <c r="H113" s="90">
        <v>2.4500000000000002</v>
      </c>
      <c r="I113" s="90">
        <v>0.06</v>
      </c>
      <c r="J113" s="90">
        <v>1.92</v>
      </c>
      <c r="K113" s="90">
        <f t="shared" si="147"/>
        <v>4.43</v>
      </c>
      <c r="L113" s="91">
        <f t="shared" si="148"/>
        <v>3.06</v>
      </c>
      <c r="M113" s="91">
        <f t="shared" si="149"/>
        <v>7.0000000000000007E-2</v>
      </c>
      <c r="N113" s="91">
        <f t="shared" si="150"/>
        <v>2.2400000000000002</v>
      </c>
      <c r="O113" s="91">
        <f t="shared" si="151"/>
        <v>5.37</v>
      </c>
      <c r="P113" s="115">
        <f t="shared" si="152"/>
        <v>7350</v>
      </c>
      <c r="Q113" s="115">
        <f t="shared" si="153"/>
        <v>180</v>
      </c>
      <c r="R113" s="115">
        <f t="shared" si="154"/>
        <v>5760</v>
      </c>
      <c r="S113" s="115">
        <f t="shared" si="155"/>
        <v>13290</v>
      </c>
      <c r="T113" s="116">
        <f t="shared" si="156"/>
        <v>9180</v>
      </c>
      <c r="U113" s="116">
        <f t="shared" si="157"/>
        <v>210</v>
      </c>
      <c r="V113" s="116">
        <f t="shared" si="158"/>
        <v>6720</v>
      </c>
      <c r="W113" s="116">
        <f t="shared" si="159"/>
        <v>16110</v>
      </c>
    </row>
    <row r="114" spans="1:24" s="1" customFormat="1" ht="33.75">
      <c r="A114" s="95" t="s">
        <v>380</v>
      </c>
      <c r="B114" s="5" t="s">
        <v>381</v>
      </c>
      <c r="C114" s="5" t="s">
        <v>14</v>
      </c>
      <c r="D114" s="5" t="s">
        <v>382</v>
      </c>
      <c r="E114" s="5" t="s">
        <v>15</v>
      </c>
      <c r="F114" s="5">
        <v>1</v>
      </c>
      <c r="G114" s="5">
        <v>2535.54</v>
      </c>
      <c r="H114" s="90">
        <v>344.19</v>
      </c>
      <c r="I114" s="90">
        <v>0</v>
      </c>
      <c r="J114" s="90">
        <v>2191.35</v>
      </c>
      <c r="K114" s="90">
        <f t="shared" si="147"/>
        <v>2535.54</v>
      </c>
      <c r="L114" s="91">
        <f t="shared" si="148"/>
        <v>430.24</v>
      </c>
      <c r="M114" s="91">
        <f t="shared" si="149"/>
        <v>0</v>
      </c>
      <c r="N114" s="91">
        <f t="shared" si="150"/>
        <v>2559.5</v>
      </c>
      <c r="O114" s="91">
        <f t="shared" si="151"/>
        <v>2989.74</v>
      </c>
      <c r="P114" s="115">
        <f t="shared" si="152"/>
        <v>344.19</v>
      </c>
      <c r="Q114" s="115">
        <f t="shared" si="153"/>
        <v>0</v>
      </c>
      <c r="R114" s="115">
        <f t="shared" si="154"/>
        <v>2191.35</v>
      </c>
      <c r="S114" s="115">
        <f t="shared" si="155"/>
        <v>2535.54</v>
      </c>
      <c r="T114" s="116">
        <f t="shared" si="156"/>
        <v>430.24</v>
      </c>
      <c r="U114" s="116">
        <f t="shared" si="157"/>
        <v>0</v>
      </c>
      <c r="V114" s="116">
        <f t="shared" si="158"/>
        <v>2559.5</v>
      </c>
      <c r="W114" s="116">
        <f t="shared" si="159"/>
        <v>2989.74</v>
      </c>
    </row>
    <row r="115" spans="1:24" s="1" customFormat="1" ht="33.75">
      <c r="A115" s="95" t="s">
        <v>383</v>
      </c>
      <c r="B115" s="5" t="s">
        <v>384</v>
      </c>
      <c r="C115" s="5" t="s">
        <v>6</v>
      </c>
      <c r="D115" s="5" t="s">
        <v>385</v>
      </c>
      <c r="E115" s="5" t="s">
        <v>15</v>
      </c>
      <c r="F115" s="5">
        <v>72</v>
      </c>
      <c r="G115" s="5">
        <v>17.690000000000001</v>
      </c>
      <c r="H115" s="90">
        <v>2.4900000000000002</v>
      </c>
      <c r="I115" s="90">
        <v>0.05</v>
      </c>
      <c r="J115" s="90">
        <v>15.15</v>
      </c>
      <c r="K115" s="90">
        <f t="shared" si="147"/>
        <v>17.690000000000001</v>
      </c>
      <c r="L115" s="91">
        <f t="shared" si="148"/>
        <v>3.11</v>
      </c>
      <c r="M115" s="91">
        <f t="shared" si="149"/>
        <v>0.06</v>
      </c>
      <c r="N115" s="91">
        <f t="shared" si="150"/>
        <v>17.7</v>
      </c>
      <c r="O115" s="91">
        <f t="shared" si="151"/>
        <v>20.87</v>
      </c>
      <c r="P115" s="115">
        <f t="shared" si="152"/>
        <v>179.28</v>
      </c>
      <c r="Q115" s="115">
        <f t="shared" si="153"/>
        <v>3.6</v>
      </c>
      <c r="R115" s="115">
        <f t="shared" si="154"/>
        <v>1090.8</v>
      </c>
      <c r="S115" s="115">
        <f t="shared" si="155"/>
        <v>1273.68</v>
      </c>
      <c r="T115" s="116">
        <f t="shared" si="156"/>
        <v>223.92</v>
      </c>
      <c r="U115" s="116">
        <f t="shared" si="157"/>
        <v>4.32</v>
      </c>
      <c r="V115" s="116">
        <f t="shared" si="158"/>
        <v>1274.4000000000001</v>
      </c>
      <c r="W115" s="116">
        <f t="shared" si="159"/>
        <v>1502.64</v>
      </c>
    </row>
    <row r="116" spans="1:24" s="1" customFormat="1" ht="12">
      <c r="A116" s="9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105">
        <f t="shared" ref="P116:V116" si="187">SUM(P97:P115)</f>
        <v>26448.149999999994</v>
      </c>
      <c r="Q116" s="105">
        <f t="shared" si="187"/>
        <v>587</v>
      </c>
      <c r="R116" s="105">
        <f t="shared" si="187"/>
        <v>61242.48</v>
      </c>
      <c r="S116" s="105">
        <f t="shared" si="187"/>
        <v>88277.629999999961</v>
      </c>
      <c r="T116" s="105">
        <f t="shared" si="187"/>
        <v>33066.239999999991</v>
      </c>
      <c r="U116" s="105">
        <f t="shared" si="187"/>
        <v>677.30000000000007</v>
      </c>
      <c r="V116" s="105">
        <f t="shared" si="187"/>
        <v>71515.919999999984</v>
      </c>
      <c r="W116" s="105">
        <f>SUM(W97:W115)</f>
        <v>105259.45999999999</v>
      </c>
    </row>
    <row r="117" spans="1:24" s="1" customFormat="1" ht="12">
      <c r="A117" s="117">
        <v>8</v>
      </c>
      <c r="B117" s="118"/>
      <c r="C117" s="118"/>
      <c r="D117" s="118" t="s">
        <v>386</v>
      </c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69">
        <f>W121</f>
        <v>36974.160000000003</v>
      </c>
    </row>
    <row r="118" spans="1:24" s="1" customFormat="1" ht="22.5">
      <c r="A118" s="95" t="s">
        <v>40</v>
      </c>
      <c r="B118" s="5" t="s">
        <v>387</v>
      </c>
      <c r="C118" s="5" t="s">
        <v>388</v>
      </c>
      <c r="D118" s="5" t="s">
        <v>389</v>
      </c>
      <c r="E118" s="5" t="s">
        <v>15</v>
      </c>
      <c r="F118" s="5">
        <v>21</v>
      </c>
      <c r="G118" s="5">
        <v>272.45999999999998</v>
      </c>
      <c r="H118" s="90">
        <v>43.94</v>
      </c>
      <c r="I118" s="90">
        <v>0.47</v>
      </c>
      <c r="J118" s="90">
        <v>228.05</v>
      </c>
      <c r="K118" s="90">
        <f t="shared" si="147"/>
        <v>272.45999999999998</v>
      </c>
      <c r="L118" s="91">
        <f t="shared" si="148"/>
        <v>54.93</v>
      </c>
      <c r="M118" s="91">
        <f t="shared" si="149"/>
        <v>0.55000000000000004</v>
      </c>
      <c r="N118" s="91">
        <f t="shared" si="150"/>
        <v>266.36</v>
      </c>
      <c r="O118" s="91">
        <f t="shared" si="151"/>
        <v>321.83999999999997</v>
      </c>
      <c r="P118" s="115">
        <f t="shared" si="152"/>
        <v>922.74</v>
      </c>
      <c r="Q118" s="115">
        <f t="shared" si="153"/>
        <v>9.8699999999999992</v>
      </c>
      <c r="R118" s="115">
        <f t="shared" si="154"/>
        <v>4789.05</v>
      </c>
      <c r="S118" s="115">
        <f t="shared" si="155"/>
        <v>5721.66</v>
      </c>
      <c r="T118" s="116">
        <f t="shared" si="156"/>
        <v>1153.53</v>
      </c>
      <c r="U118" s="116">
        <f t="shared" si="157"/>
        <v>11.55</v>
      </c>
      <c r="V118" s="116">
        <f t="shared" si="158"/>
        <v>5593.56</v>
      </c>
      <c r="W118" s="116">
        <f t="shared" si="159"/>
        <v>6758.64</v>
      </c>
    </row>
    <row r="119" spans="1:24" s="1" customFormat="1" ht="33.75">
      <c r="A119" s="95" t="s">
        <v>127</v>
      </c>
      <c r="B119" s="5" t="s">
        <v>390</v>
      </c>
      <c r="C119" s="5" t="s">
        <v>23</v>
      </c>
      <c r="D119" s="5" t="s">
        <v>391</v>
      </c>
      <c r="E119" s="5" t="s">
        <v>15</v>
      </c>
      <c r="F119" s="5">
        <v>60</v>
      </c>
      <c r="G119" s="5">
        <v>323.86</v>
      </c>
      <c r="H119" s="90">
        <v>32.94</v>
      </c>
      <c r="I119" s="90">
        <v>0.01</v>
      </c>
      <c r="J119" s="90">
        <v>290.91000000000003</v>
      </c>
      <c r="K119" s="90">
        <f t="shared" si="147"/>
        <v>323.86</v>
      </c>
      <c r="L119" s="91">
        <f t="shared" si="148"/>
        <v>41.18</v>
      </c>
      <c r="M119" s="91">
        <f t="shared" si="149"/>
        <v>0.01</v>
      </c>
      <c r="N119" s="91">
        <f t="shared" si="150"/>
        <v>339.78</v>
      </c>
      <c r="O119" s="91">
        <f t="shared" si="151"/>
        <v>380.97</v>
      </c>
      <c r="P119" s="115">
        <f t="shared" si="152"/>
        <v>1976.4</v>
      </c>
      <c r="Q119" s="115">
        <f t="shared" si="153"/>
        <v>0.6</v>
      </c>
      <c r="R119" s="115">
        <f t="shared" si="154"/>
        <v>17454.599999999999</v>
      </c>
      <c r="S119" s="115">
        <f t="shared" si="155"/>
        <v>19431.599999999999</v>
      </c>
      <c r="T119" s="116">
        <f t="shared" si="156"/>
        <v>2470.8000000000002</v>
      </c>
      <c r="U119" s="116">
        <f t="shared" si="157"/>
        <v>0.6</v>
      </c>
      <c r="V119" s="116">
        <f t="shared" si="158"/>
        <v>20386.8</v>
      </c>
      <c r="W119" s="116">
        <f t="shared" si="159"/>
        <v>22858.2</v>
      </c>
    </row>
    <row r="120" spans="1:24" s="1" customFormat="1" ht="22.5">
      <c r="A120" s="95" t="s">
        <v>128</v>
      </c>
      <c r="B120" s="5" t="s">
        <v>392</v>
      </c>
      <c r="C120" s="5" t="s">
        <v>23</v>
      </c>
      <c r="D120" s="5" t="s">
        <v>393</v>
      </c>
      <c r="E120" s="5" t="s">
        <v>211</v>
      </c>
      <c r="F120" s="5">
        <v>9</v>
      </c>
      <c r="G120" s="5">
        <v>670.68</v>
      </c>
      <c r="H120" s="90">
        <v>416.12</v>
      </c>
      <c r="I120" s="90">
        <v>0.65</v>
      </c>
      <c r="J120" s="90">
        <v>253.91</v>
      </c>
      <c r="K120" s="90">
        <f t="shared" si="147"/>
        <v>670.68</v>
      </c>
      <c r="L120" s="91">
        <f t="shared" si="148"/>
        <v>520.15</v>
      </c>
      <c r="M120" s="91">
        <f t="shared" si="149"/>
        <v>0.76</v>
      </c>
      <c r="N120" s="91">
        <f t="shared" si="150"/>
        <v>296.57</v>
      </c>
      <c r="O120" s="91">
        <f t="shared" si="151"/>
        <v>817.48</v>
      </c>
      <c r="P120" s="115">
        <f t="shared" si="152"/>
        <v>3745.08</v>
      </c>
      <c r="Q120" s="115">
        <f t="shared" si="153"/>
        <v>5.85</v>
      </c>
      <c r="R120" s="115">
        <f t="shared" si="154"/>
        <v>2285.19</v>
      </c>
      <c r="S120" s="115">
        <f t="shared" si="155"/>
        <v>6036.12</v>
      </c>
      <c r="T120" s="116">
        <f t="shared" si="156"/>
        <v>4681.3500000000004</v>
      </c>
      <c r="U120" s="116">
        <f t="shared" si="157"/>
        <v>6.84</v>
      </c>
      <c r="V120" s="116">
        <f t="shared" si="158"/>
        <v>2669.13</v>
      </c>
      <c r="W120" s="116">
        <f t="shared" si="159"/>
        <v>7357.32</v>
      </c>
    </row>
    <row r="121" spans="1:24" s="1" customFormat="1" ht="12">
      <c r="A121" s="9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105">
        <f t="shared" ref="P121:V121" si="188">SUM(P118:P120)</f>
        <v>6644.22</v>
      </c>
      <c r="Q121" s="105">
        <f t="shared" si="188"/>
        <v>16.32</v>
      </c>
      <c r="R121" s="105">
        <f t="shared" si="188"/>
        <v>24528.839999999997</v>
      </c>
      <c r="S121" s="105">
        <f t="shared" si="188"/>
        <v>31189.379999999997</v>
      </c>
      <c r="T121" s="105">
        <f t="shared" si="188"/>
        <v>8305.68</v>
      </c>
      <c r="U121" s="105">
        <f t="shared" si="188"/>
        <v>18.990000000000002</v>
      </c>
      <c r="V121" s="105">
        <f t="shared" si="188"/>
        <v>28649.49</v>
      </c>
      <c r="W121" s="105">
        <f>SUM(W118:W120)</f>
        <v>36974.160000000003</v>
      </c>
    </row>
    <row r="122" spans="1:24" s="1" customFormat="1" ht="22.5">
      <c r="A122" s="117">
        <v>9</v>
      </c>
      <c r="B122" s="118"/>
      <c r="C122" s="118"/>
      <c r="D122" s="118" t="s">
        <v>394</v>
      </c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  <c r="O122" s="118"/>
      <c r="P122" s="118"/>
      <c r="Q122" s="118"/>
      <c r="R122" s="118"/>
      <c r="S122" s="118"/>
      <c r="T122" s="118"/>
      <c r="U122" s="118"/>
      <c r="V122" s="118"/>
      <c r="W122" s="118"/>
      <c r="X122" s="69">
        <f>W135</f>
        <v>35125.1</v>
      </c>
    </row>
    <row r="123" spans="1:24" s="1" customFormat="1" ht="67.5">
      <c r="A123" s="95" t="s">
        <v>97</v>
      </c>
      <c r="B123" s="5" t="s">
        <v>395</v>
      </c>
      <c r="C123" s="5" t="s">
        <v>6</v>
      </c>
      <c r="D123" s="5" t="s">
        <v>396</v>
      </c>
      <c r="E123" s="5" t="s">
        <v>3</v>
      </c>
      <c r="F123" s="5">
        <v>130</v>
      </c>
      <c r="G123" s="5">
        <v>93.98</v>
      </c>
      <c r="H123" s="90">
        <v>21.48</v>
      </c>
      <c r="I123" s="90">
        <v>0.56000000000000005</v>
      </c>
      <c r="J123" s="90">
        <v>71.94</v>
      </c>
      <c r="K123" s="90">
        <f t="shared" si="147"/>
        <v>93.98</v>
      </c>
      <c r="L123" s="91">
        <f t="shared" si="148"/>
        <v>26.85</v>
      </c>
      <c r="M123" s="91">
        <f t="shared" si="149"/>
        <v>0.65</v>
      </c>
      <c r="N123" s="91">
        <f t="shared" si="150"/>
        <v>84.03</v>
      </c>
      <c r="O123" s="91">
        <f t="shared" si="151"/>
        <v>111.53</v>
      </c>
      <c r="P123" s="115">
        <f t="shared" si="152"/>
        <v>2792.4</v>
      </c>
      <c r="Q123" s="115">
        <f t="shared" si="153"/>
        <v>72.8</v>
      </c>
      <c r="R123" s="115">
        <f t="shared" si="154"/>
        <v>9352.2000000000007</v>
      </c>
      <c r="S123" s="115">
        <f t="shared" si="155"/>
        <v>12217.4</v>
      </c>
      <c r="T123" s="116">
        <f t="shared" si="156"/>
        <v>3490.5</v>
      </c>
      <c r="U123" s="116">
        <f t="shared" si="157"/>
        <v>84.5</v>
      </c>
      <c r="V123" s="116">
        <f t="shared" si="158"/>
        <v>10923.9</v>
      </c>
      <c r="W123" s="116">
        <f t="shared" si="159"/>
        <v>14498.9</v>
      </c>
    </row>
    <row r="124" spans="1:24" s="1" customFormat="1" ht="33.75">
      <c r="A124" s="95" t="s">
        <v>130</v>
      </c>
      <c r="B124" s="5" t="s">
        <v>397</v>
      </c>
      <c r="C124" s="5" t="s">
        <v>177</v>
      </c>
      <c r="D124" s="5" t="s">
        <v>398</v>
      </c>
      <c r="E124" s="5" t="s">
        <v>3</v>
      </c>
      <c r="F124" s="5">
        <v>130</v>
      </c>
      <c r="G124" s="5">
        <v>66.3</v>
      </c>
      <c r="H124" s="90">
        <v>14.37</v>
      </c>
      <c r="I124" s="90">
        <v>0</v>
      </c>
      <c r="J124" s="90">
        <v>51.93</v>
      </c>
      <c r="K124" s="90">
        <f t="shared" si="147"/>
        <v>66.3</v>
      </c>
      <c r="L124" s="91">
        <f t="shared" si="148"/>
        <v>17.96</v>
      </c>
      <c r="M124" s="91">
        <f t="shared" si="149"/>
        <v>0</v>
      </c>
      <c r="N124" s="91">
        <f t="shared" si="150"/>
        <v>60.65</v>
      </c>
      <c r="O124" s="91">
        <f t="shared" si="151"/>
        <v>78.61</v>
      </c>
      <c r="P124" s="115">
        <f t="shared" si="152"/>
        <v>1868.1</v>
      </c>
      <c r="Q124" s="115">
        <f t="shared" si="153"/>
        <v>0</v>
      </c>
      <c r="R124" s="115">
        <f t="shared" si="154"/>
        <v>6750.9</v>
      </c>
      <c r="S124" s="115">
        <f t="shared" si="155"/>
        <v>8619</v>
      </c>
      <c r="T124" s="116">
        <f t="shared" si="156"/>
        <v>2334.8000000000002</v>
      </c>
      <c r="U124" s="116">
        <f t="shared" si="157"/>
        <v>0</v>
      </c>
      <c r="V124" s="116">
        <f t="shared" si="158"/>
        <v>7884.5</v>
      </c>
      <c r="W124" s="116">
        <f t="shared" si="159"/>
        <v>10219.299999999999</v>
      </c>
    </row>
    <row r="125" spans="1:24" s="1" customFormat="1" ht="45">
      <c r="A125" s="95" t="s">
        <v>132</v>
      </c>
      <c r="B125" s="5" t="s">
        <v>399</v>
      </c>
      <c r="C125" s="5" t="s">
        <v>6</v>
      </c>
      <c r="D125" s="5" t="s">
        <v>400</v>
      </c>
      <c r="E125" s="5" t="s">
        <v>3</v>
      </c>
      <c r="F125" s="5">
        <v>130</v>
      </c>
      <c r="G125" s="5">
        <v>6.63</v>
      </c>
      <c r="H125" s="90">
        <v>1.72</v>
      </c>
      <c r="I125" s="90">
        <v>0.03</v>
      </c>
      <c r="J125" s="90">
        <v>4.88</v>
      </c>
      <c r="K125" s="90">
        <f t="shared" si="147"/>
        <v>6.63</v>
      </c>
      <c r="L125" s="91">
        <f t="shared" si="148"/>
        <v>2.15</v>
      </c>
      <c r="M125" s="91">
        <f t="shared" si="149"/>
        <v>0.04</v>
      </c>
      <c r="N125" s="91">
        <f t="shared" si="150"/>
        <v>5.7</v>
      </c>
      <c r="O125" s="91">
        <f t="shared" si="151"/>
        <v>7.89</v>
      </c>
      <c r="P125" s="115">
        <f t="shared" si="152"/>
        <v>223.6</v>
      </c>
      <c r="Q125" s="115">
        <f t="shared" si="153"/>
        <v>3.9</v>
      </c>
      <c r="R125" s="115">
        <f t="shared" si="154"/>
        <v>634.4</v>
      </c>
      <c r="S125" s="115">
        <f t="shared" si="155"/>
        <v>861.9</v>
      </c>
      <c r="T125" s="116">
        <f t="shared" si="156"/>
        <v>279.5</v>
      </c>
      <c r="U125" s="116">
        <f t="shared" si="157"/>
        <v>5.2</v>
      </c>
      <c r="V125" s="116">
        <f t="shared" si="158"/>
        <v>741</v>
      </c>
      <c r="W125" s="116">
        <f t="shared" si="159"/>
        <v>1025.7</v>
      </c>
    </row>
    <row r="126" spans="1:24" s="1" customFormat="1" ht="22.5">
      <c r="A126" s="95" t="s">
        <v>134</v>
      </c>
      <c r="B126" s="5" t="s">
        <v>401</v>
      </c>
      <c r="C126" s="5" t="s">
        <v>6</v>
      </c>
      <c r="D126" s="5" t="s">
        <v>402</v>
      </c>
      <c r="E126" s="5" t="s">
        <v>3</v>
      </c>
      <c r="F126" s="5">
        <v>130</v>
      </c>
      <c r="G126" s="5">
        <v>13.14</v>
      </c>
      <c r="H126" s="90">
        <v>8.1</v>
      </c>
      <c r="I126" s="90">
        <v>0.2</v>
      </c>
      <c r="J126" s="90">
        <v>4.84</v>
      </c>
      <c r="K126" s="90">
        <f t="shared" si="147"/>
        <v>13.14</v>
      </c>
      <c r="L126" s="91">
        <f t="shared" si="148"/>
        <v>10.130000000000001</v>
      </c>
      <c r="M126" s="91">
        <f t="shared" si="149"/>
        <v>0.23</v>
      </c>
      <c r="N126" s="91">
        <f t="shared" si="150"/>
        <v>5.65</v>
      </c>
      <c r="O126" s="91">
        <f t="shared" si="151"/>
        <v>16.010000000000002</v>
      </c>
      <c r="P126" s="115">
        <f t="shared" si="152"/>
        <v>1053</v>
      </c>
      <c r="Q126" s="115">
        <f t="shared" si="153"/>
        <v>26</v>
      </c>
      <c r="R126" s="115">
        <f t="shared" si="154"/>
        <v>629.20000000000005</v>
      </c>
      <c r="S126" s="115">
        <f t="shared" si="155"/>
        <v>1708.2</v>
      </c>
      <c r="T126" s="116">
        <f t="shared" si="156"/>
        <v>1316.9</v>
      </c>
      <c r="U126" s="116">
        <f t="shared" si="157"/>
        <v>29.9</v>
      </c>
      <c r="V126" s="116">
        <f t="shared" si="158"/>
        <v>734.5</v>
      </c>
      <c r="W126" s="116">
        <f t="shared" si="159"/>
        <v>2081.3000000000002</v>
      </c>
    </row>
    <row r="127" spans="1:24" s="1" customFormat="1" ht="45">
      <c r="A127" s="95" t="s">
        <v>136</v>
      </c>
      <c r="B127" s="5" t="s">
        <v>403</v>
      </c>
      <c r="C127" s="5" t="s">
        <v>14</v>
      </c>
      <c r="D127" s="5" t="s">
        <v>404</v>
      </c>
      <c r="E127" s="5" t="s">
        <v>3</v>
      </c>
      <c r="F127" s="5">
        <v>37</v>
      </c>
      <c r="G127" s="5">
        <v>2.36</v>
      </c>
      <c r="H127" s="90">
        <v>1.63</v>
      </c>
      <c r="I127" s="90">
        <v>0.27</v>
      </c>
      <c r="J127" s="90">
        <v>0.46</v>
      </c>
      <c r="K127" s="90">
        <f t="shared" si="147"/>
        <v>2.36</v>
      </c>
      <c r="L127" s="91">
        <f t="shared" si="148"/>
        <v>2.04</v>
      </c>
      <c r="M127" s="91">
        <f t="shared" si="149"/>
        <v>0.32</v>
      </c>
      <c r="N127" s="91">
        <f t="shared" si="150"/>
        <v>0.54</v>
      </c>
      <c r="O127" s="91">
        <f t="shared" si="151"/>
        <v>2.9</v>
      </c>
      <c r="P127" s="115">
        <f t="shared" si="152"/>
        <v>60.31</v>
      </c>
      <c r="Q127" s="115">
        <f t="shared" si="153"/>
        <v>9.99</v>
      </c>
      <c r="R127" s="115">
        <f t="shared" si="154"/>
        <v>17.02</v>
      </c>
      <c r="S127" s="115">
        <f t="shared" si="155"/>
        <v>87.32</v>
      </c>
      <c r="T127" s="116">
        <f t="shared" si="156"/>
        <v>75.48</v>
      </c>
      <c r="U127" s="116">
        <f t="shared" si="157"/>
        <v>11.84</v>
      </c>
      <c r="V127" s="116">
        <f t="shared" si="158"/>
        <v>19.98</v>
      </c>
      <c r="W127" s="116">
        <f t="shared" si="159"/>
        <v>107.3</v>
      </c>
    </row>
    <row r="128" spans="1:24" s="1" customFormat="1" ht="22.5">
      <c r="A128" s="95" t="s">
        <v>137</v>
      </c>
      <c r="B128" s="5" t="s">
        <v>263</v>
      </c>
      <c r="C128" s="5" t="s">
        <v>23</v>
      </c>
      <c r="D128" s="5" t="s">
        <v>405</v>
      </c>
      <c r="E128" s="5" t="s">
        <v>4</v>
      </c>
      <c r="F128" s="5">
        <v>2.06</v>
      </c>
      <c r="G128" s="5">
        <v>96.89</v>
      </c>
      <c r="H128" s="90">
        <v>26.28</v>
      </c>
      <c r="I128" s="90">
        <v>0</v>
      </c>
      <c r="J128" s="90">
        <v>70.61</v>
      </c>
      <c r="K128" s="90">
        <f t="shared" si="147"/>
        <v>96.89</v>
      </c>
      <c r="L128" s="91">
        <f t="shared" si="148"/>
        <v>32.85</v>
      </c>
      <c r="M128" s="91">
        <f t="shared" si="149"/>
        <v>0</v>
      </c>
      <c r="N128" s="91">
        <f t="shared" si="150"/>
        <v>82.47</v>
      </c>
      <c r="O128" s="91">
        <f t="shared" si="151"/>
        <v>115.32</v>
      </c>
      <c r="P128" s="115">
        <f t="shared" si="152"/>
        <v>54.14</v>
      </c>
      <c r="Q128" s="115">
        <f t="shared" si="153"/>
        <v>0</v>
      </c>
      <c r="R128" s="115">
        <f t="shared" si="154"/>
        <v>145.46</v>
      </c>
      <c r="S128" s="115">
        <f t="shared" si="155"/>
        <v>199.6</v>
      </c>
      <c r="T128" s="116">
        <f t="shared" si="156"/>
        <v>67.67</v>
      </c>
      <c r="U128" s="116">
        <f t="shared" si="157"/>
        <v>0</v>
      </c>
      <c r="V128" s="116">
        <f t="shared" si="158"/>
        <v>169.89</v>
      </c>
      <c r="W128" s="116">
        <f t="shared" si="159"/>
        <v>237.56</v>
      </c>
    </row>
    <row r="129" spans="1:24" s="1" customFormat="1" ht="56.25">
      <c r="A129" s="95" t="s">
        <v>138</v>
      </c>
      <c r="B129" s="5" t="s">
        <v>266</v>
      </c>
      <c r="C129" s="5" t="s">
        <v>6</v>
      </c>
      <c r="D129" s="5" t="s">
        <v>406</v>
      </c>
      <c r="E129" s="5" t="s">
        <v>3</v>
      </c>
      <c r="F129" s="5">
        <v>40.659999999999997</v>
      </c>
      <c r="G129" s="5">
        <v>5.03</v>
      </c>
      <c r="H129" s="90">
        <v>3.27</v>
      </c>
      <c r="I129" s="90">
        <v>7.0000000000000007E-2</v>
      </c>
      <c r="J129" s="90">
        <v>1.69</v>
      </c>
      <c r="K129" s="90">
        <f t="shared" si="147"/>
        <v>5.03</v>
      </c>
      <c r="L129" s="91">
        <f t="shared" si="148"/>
        <v>4.09</v>
      </c>
      <c r="M129" s="91">
        <f t="shared" si="149"/>
        <v>0.08</v>
      </c>
      <c r="N129" s="91">
        <f t="shared" si="150"/>
        <v>1.97</v>
      </c>
      <c r="O129" s="91">
        <f t="shared" si="151"/>
        <v>6.14</v>
      </c>
      <c r="P129" s="115">
        <f t="shared" si="152"/>
        <v>132.96</v>
      </c>
      <c r="Q129" s="115">
        <f t="shared" si="153"/>
        <v>2.85</v>
      </c>
      <c r="R129" s="115">
        <f t="shared" si="154"/>
        <v>68.72</v>
      </c>
      <c r="S129" s="115">
        <f t="shared" si="155"/>
        <v>204.53</v>
      </c>
      <c r="T129" s="116">
        <f t="shared" si="156"/>
        <v>166.3</v>
      </c>
      <c r="U129" s="116">
        <f t="shared" si="157"/>
        <v>3.25</v>
      </c>
      <c r="V129" s="116">
        <f t="shared" si="158"/>
        <v>80.099999999999994</v>
      </c>
      <c r="W129" s="116">
        <f t="shared" si="159"/>
        <v>249.65</v>
      </c>
    </row>
    <row r="130" spans="1:24" s="1" customFormat="1" ht="56.25">
      <c r="A130" s="95" t="s">
        <v>139</v>
      </c>
      <c r="B130" s="5" t="s">
        <v>407</v>
      </c>
      <c r="C130" s="5" t="s">
        <v>6</v>
      </c>
      <c r="D130" s="5" t="s">
        <v>408</v>
      </c>
      <c r="E130" s="5" t="s">
        <v>3</v>
      </c>
      <c r="F130" s="5">
        <v>4</v>
      </c>
      <c r="G130" s="5">
        <v>85.94</v>
      </c>
      <c r="H130" s="90">
        <v>56.91</v>
      </c>
      <c r="I130" s="90">
        <v>1.32</v>
      </c>
      <c r="J130" s="90">
        <v>27.71</v>
      </c>
      <c r="K130" s="90">
        <f t="shared" si="147"/>
        <v>85.94</v>
      </c>
      <c r="L130" s="91">
        <f t="shared" si="148"/>
        <v>71.14</v>
      </c>
      <c r="M130" s="91">
        <f t="shared" si="149"/>
        <v>1.54</v>
      </c>
      <c r="N130" s="91">
        <f t="shared" si="150"/>
        <v>32.369999999999997</v>
      </c>
      <c r="O130" s="91">
        <f t="shared" si="151"/>
        <v>105.05</v>
      </c>
      <c r="P130" s="115">
        <f t="shared" si="152"/>
        <v>227.64</v>
      </c>
      <c r="Q130" s="115">
        <f t="shared" si="153"/>
        <v>5.28</v>
      </c>
      <c r="R130" s="115">
        <f t="shared" si="154"/>
        <v>110.84</v>
      </c>
      <c r="S130" s="115">
        <f t="shared" si="155"/>
        <v>343.76</v>
      </c>
      <c r="T130" s="116">
        <f t="shared" si="156"/>
        <v>284.56</v>
      </c>
      <c r="U130" s="116">
        <f t="shared" si="157"/>
        <v>6.16</v>
      </c>
      <c r="V130" s="116">
        <f t="shared" si="158"/>
        <v>129.47999999999999</v>
      </c>
      <c r="W130" s="116">
        <f t="shared" si="159"/>
        <v>420.2</v>
      </c>
    </row>
    <row r="131" spans="1:24" s="1" customFormat="1" ht="45">
      <c r="A131" s="95" t="s">
        <v>140</v>
      </c>
      <c r="B131" s="5" t="s">
        <v>409</v>
      </c>
      <c r="C131" s="5" t="s">
        <v>6</v>
      </c>
      <c r="D131" s="5" t="s">
        <v>410</v>
      </c>
      <c r="E131" s="5" t="s">
        <v>3</v>
      </c>
      <c r="F131" s="5">
        <v>40.659999999999997</v>
      </c>
      <c r="G131" s="5">
        <v>12.51</v>
      </c>
      <c r="H131" s="90">
        <v>1.1200000000000001</v>
      </c>
      <c r="I131" s="90">
        <v>0.03</v>
      </c>
      <c r="J131" s="90">
        <v>11.36</v>
      </c>
      <c r="K131" s="90">
        <f t="shared" si="147"/>
        <v>12.51</v>
      </c>
      <c r="L131" s="91">
        <f t="shared" si="148"/>
        <v>1.4</v>
      </c>
      <c r="M131" s="91">
        <f t="shared" si="149"/>
        <v>0.04</v>
      </c>
      <c r="N131" s="91">
        <f t="shared" si="150"/>
        <v>13.27</v>
      </c>
      <c r="O131" s="91">
        <f t="shared" si="151"/>
        <v>14.71</v>
      </c>
      <c r="P131" s="115">
        <f t="shared" si="152"/>
        <v>45.54</v>
      </c>
      <c r="Q131" s="115">
        <f t="shared" si="153"/>
        <v>1.22</v>
      </c>
      <c r="R131" s="115">
        <f t="shared" si="154"/>
        <v>461.9</v>
      </c>
      <c r="S131" s="115">
        <f t="shared" si="155"/>
        <v>508.66</v>
      </c>
      <c r="T131" s="116">
        <f t="shared" si="156"/>
        <v>56.92</v>
      </c>
      <c r="U131" s="116">
        <f t="shared" si="157"/>
        <v>1.63</v>
      </c>
      <c r="V131" s="116">
        <f t="shared" si="158"/>
        <v>539.55999999999995</v>
      </c>
      <c r="W131" s="116">
        <f t="shared" si="159"/>
        <v>598.11</v>
      </c>
    </row>
    <row r="132" spans="1:24" s="1" customFormat="1" ht="33.75">
      <c r="A132" s="95" t="s">
        <v>178</v>
      </c>
      <c r="B132" s="5" t="s">
        <v>411</v>
      </c>
      <c r="C132" s="5" t="s">
        <v>17</v>
      </c>
      <c r="D132" s="5" t="s">
        <v>412</v>
      </c>
      <c r="E132" s="5" t="s">
        <v>4</v>
      </c>
      <c r="F132" s="5">
        <v>3.25</v>
      </c>
      <c r="G132" s="5">
        <v>293.32</v>
      </c>
      <c r="H132" s="90">
        <v>0</v>
      </c>
      <c r="I132" s="90">
        <v>0</v>
      </c>
      <c r="J132" s="90">
        <v>293.32</v>
      </c>
      <c r="K132" s="90">
        <f t="shared" si="147"/>
        <v>293.32</v>
      </c>
      <c r="L132" s="91">
        <f t="shared" si="148"/>
        <v>0</v>
      </c>
      <c r="M132" s="91">
        <f t="shared" si="149"/>
        <v>0</v>
      </c>
      <c r="N132" s="91">
        <f t="shared" si="150"/>
        <v>342.6</v>
      </c>
      <c r="O132" s="91">
        <f t="shared" si="151"/>
        <v>342.6</v>
      </c>
      <c r="P132" s="115">
        <f t="shared" si="152"/>
        <v>0</v>
      </c>
      <c r="Q132" s="115">
        <f t="shared" si="153"/>
        <v>0</v>
      </c>
      <c r="R132" s="115">
        <f t="shared" si="154"/>
        <v>953.29</v>
      </c>
      <c r="S132" s="115">
        <f t="shared" si="155"/>
        <v>953.29</v>
      </c>
      <c r="T132" s="116">
        <f t="shared" si="156"/>
        <v>0</v>
      </c>
      <c r="U132" s="116">
        <f t="shared" si="157"/>
        <v>0</v>
      </c>
      <c r="V132" s="116">
        <f t="shared" si="158"/>
        <v>1113.45</v>
      </c>
      <c r="W132" s="116">
        <f t="shared" si="159"/>
        <v>1113.45</v>
      </c>
    </row>
    <row r="133" spans="1:24" s="1" customFormat="1" ht="45">
      <c r="A133" s="95" t="s">
        <v>179</v>
      </c>
      <c r="B133" s="5" t="s">
        <v>322</v>
      </c>
      <c r="C133" s="5" t="s">
        <v>14</v>
      </c>
      <c r="D133" s="5" t="s">
        <v>323</v>
      </c>
      <c r="E133" s="5" t="s">
        <v>3</v>
      </c>
      <c r="F133" s="5">
        <v>27.22</v>
      </c>
      <c r="G133" s="5">
        <v>126.61</v>
      </c>
      <c r="H133" s="90">
        <v>47.96</v>
      </c>
      <c r="I133" s="90">
        <v>0.15</v>
      </c>
      <c r="J133" s="90">
        <v>78.5</v>
      </c>
      <c r="K133" s="90">
        <f t="shared" si="147"/>
        <v>126.61</v>
      </c>
      <c r="L133" s="91">
        <f t="shared" si="148"/>
        <v>59.95</v>
      </c>
      <c r="M133" s="91">
        <f t="shared" si="149"/>
        <v>0.18</v>
      </c>
      <c r="N133" s="91">
        <f t="shared" si="150"/>
        <v>91.69</v>
      </c>
      <c r="O133" s="91">
        <f t="shared" si="151"/>
        <v>151.82</v>
      </c>
      <c r="P133" s="115">
        <f t="shared" si="152"/>
        <v>1305.47</v>
      </c>
      <c r="Q133" s="115">
        <f t="shared" si="153"/>
        <v>4.08</v>
      </c>
      <c r="R133" s="115">
        <f t="shared" si="154"/>
        <v>2136.77</v>
      </c>
      <c r="S133" s="115">
        <f t="shared" si="155"/>
        <v>3446.32</v>
      </c>
      <c r="T133" s="116">
        <f t="shared" si="156"/>
        <v>1631.84</v>
      </c>
      <c r="U133" s="116">
        <f t="shared" si="157"/>
        <v>4.9000000000000004</v>
      </c>
      <c r="V133" s="116">
        <f t="shared" si="158"/>
        <v>2495.8000000000002</v>
      </c>
      <c r="W133" s="116">
        <f t="shared" si="159"/>
        <v>4132.54</v>
      </c>
    </row>
    <row r="134" spans="1:24" s="1" customFormat="1" ht="33.75">
      <c r="A134" s="95" t="s">
        <v>179</v>
      </c>
      <c r="B134" s="5" t="s">
        <v>413</v>
      </c>
      <c r="C134" s="5" t="s">
        <v>388</v>
      </c>
      <c r="D134" s="5" t="s">
        <v>414</v>
      </c>
      <c r="E134" s="5" t="s">
        <v>3</v>
      </c>
      <c r="F134" s="5">
        <v>98.9</v>
      </c>
      <c r="G134" s="5">
        <v>3.6</v>
      </c>
      <c r="H134" s="90">
        <v>3.12</v>
      </c>
      <c r="I134" s="90">
        <v>0.48</v>
      </c>
      <c r="J134" s="90">
        <v>0</v>
      </c>
      <c r="K134" s="90">
        <f t="shared" si="147"/>
        <v>3.6</v>
      </c>
      <c r="L134" s="91">
        <f t="shared" si="148"/>
        <v>3.9</v>
      </c>
      <c r="M134" s="91">
        <f t="shared" si="149"/>
        <v>0.56000000000000005</v>
      </c>
      <c r="N134" s="91">
        <f t="shared" si="150"/>
        <v>0</v>
      </c>
      <c r="O134" s="91">
        <f t="shared" si="151"/>
        <v>4.46</v>
      </c>
      <c r="P134" s="115">
        <f t="shared" si="152"/>
        <v>308.57</v>
      </c>
      <c r="Q134" s="115">
        <f t="shared" si="153"/>
        <v>47.47</v>
      </c>
      <c r="R134" s="115">
        <f t="shared" si="154"/>
        <v>0</v>
      </c>
      <c r="S134" s="115">
        <f t="shared" si="155"/>
        <v>356.04</v>
      </c>
      <c r="T134" s="116">
        <f t="shared" si="156"/>
        <v>385.71</v>
      </c>
      <c r="U134" s="116">
        <f t="shared" si="157"/>
        <v>55.38</v>
      </c>
      <c r="V134" s="116">
        <f t="shared" si="158"/>
        <v>0</v>
      </c>
      <c r="W134" s="116">
        <f t="shared" si="159"/>
        <v>441.09</v>
      </c>
    </row>
    <row r="135" spans="1:24" s="1" customFormat="1" ht="12">
      <c r="A135" s="9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105">
        <f t="shared" ref="P135:V135" si="189">SUM(P123:P134)</f>
        <v>8071.7300000000014</v>
      </c>
      <c r="Q135" s="105">
        <f t="shared" si="189"/>
        <v>173.58999999999997</v>
      </c>
      <c r="R135" s="105">
        <f t="shared" si="189"/>
        <v>21260.700000000004</v>
      </c>
      <c r="S135" s="105">
        <f t="shared" si="189"/>
        <v>29506.02</v>
      </c>
      <c r="T135" s="105">
        <f t="shared" si="189"/>
        <v>10090.18</v>
      </c>
      <c r="U135" s="105">
        <f t="shared" si="189"/>
        <v>202.76</v>
      </c>
      <c r="V135" s="105">
        <f t="shared" si="189"/>
        <v>24832.16</v>
      </c>
      <c r="W135" s="105">
        <f>SUM(W123:W134)</f>
        <v>35125.1</v>
      </c>
    </row>
    <row r="136" spans="1:24" s="1" customFormat="1" ht="12">
      <c r="A136" s="117">
        <v>10</v>
      </c>
      <c r="B136" s="118"/>
      <c r="C136" s="118"/>
      <c r="D136" s="118" t="s">
        <v>415</v>
      </c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8"/>
      <c r="P136" s="118"/>
      <c r="Q136" s="118"/>
      <c r="R136" s="118"/>
      <c r="S136" s="118"/>
      <c r="T136" s="118"/>
      <c r="U136" s="118"/>
      <c r="V136" s="118"/>
      <c r="W136" s="118"/>
      <c r="X136" s="69">
        <f>W144</f>
        <v>51046.14</v>
      </c>
    </row>
    <row r="137" spans="1:24" s="1" customFormat="1" ht="22.5">
      <c r="A137" s="95" t="s">
        <v>141</v>
      </c>
      <c r="B137" s="5" t="s">
        <v>416</v>
      </c>
      <c r="C137" s="5" t="s">
        <v>14</v>
      </c>
      <c r="D137" s="5" t="s">
        <v>417</v>
      </c>
      <c r="E137" s="5" t="s">
        <v>4</v>
      </c>
      <c r="F137" s="5">
        <v>20</v>
      </c>
      <c r="G137" s="5">
        <v>45.52</v>
      </c>
      <c r="H137" s="90">
        <v>34.85</v>
      </c>
      <c r="I137" s="90">
        <v>0</v>
      </c>
      <c r="J137" s="90">
        <v>10.67</v>
      </c>
      <c r="K137" s="90">
        <f t="shared" si="147"/>
        <v>45.52</v>
      </c>
      <c r="L137" s="91">
        <f t="shared" si="148"/>
        <v>43.56</v>
      </c>
      <c r="M137" s="91">
        <f t="shared" si="149"/>
        <v>0</v>
      </c>
      <c r="N137" s="91">
        <f t="shared" si="150"/>
        <v>12.46</v>
      </c>
      <c r="O137" s="91">
        <f t="shared" si="151"/>
        <v>56.02</v>
      </c>
      <c r="P137" s="115">
        <f t="shared" si="152"/>
        <v>697</v>
      </c>
      <c r="Q137" s="115">
        <f t="shared" si="153"/>
        <v>0</v>
      </c>
      <c r="R137" s="115">
        <f t="shared" si="154"/>
        <v>213.4</v>
      </c>
      <c r="S137" s="115">
        <f t="shared" si="155"/>
        <v>910.4</v>
      </c>
      <c r="T137" s="116">
        <f t="shared" si="156"/>
        <v>871.2</v>
      </c>
      <c r="U137" s="116">
        <f t="shared" si="157"/>
        <v>0</v>
      </c>
      <c r="V137" s="116">
        <f t="shared" si="158"/>
        <v>249.2</v>
      </c>
      <c r="W137" s="116">
        <f t="shared" si="159"/>
        <v>1120.4000000000001</v>
      </c>
    </row>
    <row r="138" spans="1:24" s="1" customFormat="1" ht="45">
      <c r="A138" s="95" t="s">
        <v>142</v>
      </c>
      <c r="B138" s="5" t="s">
        <v>418</v>
      </c>
      <c r="C138" s="5" t="s">
        <v>14</v>
      </c>
      <c r="D138" s="5" t="s">
        <v>419</v>
      </c>
      <c r="E138" s="5" t="s">
        <v>3</v>
      </c>
      <c r="F138" s="5">
        <v>118.8</v>
      </c>
      <c r="G138" s="5">
        <v>44.09</v>
      </c>
      <c r="H138" s="90">
        <v>21.85</v>
      </c>
      <c r="I138" s="90">
        <v>0</v>
      </c>
      <c r="J138" s="90">
        <v>22.24</v>
      </c>
      <c r="K138" s="90">
        <f t="shared" si="147"/>
        <v>44.09</v>
      </c>
      <c r="L138" s="91">
        <f t="shared" si="148"/>
        <v>27.31</v>
      </c>
      <c r="M138" s="91">
        <f t="shared" si="149"/>
        <v>0</v>
      </c>
      <c r="N138" s="91">
        <f t="shared" si="150"/>
        <v>25.98</v>
      </c>
      <c r="O138" s="91">
        <f t="shared" si="151"/>
        <v>53.29</v>
      </c>
      <c r="P138" s="115">
        <f t="shared" si="152"/>
        <v>2595.7800000000002</v>
      </c>
      <c r="Q138" s="115">
        <f t="shared" si="153"/>
        <v>0</v>
      </c>
      <c r="R138" s="115">
        <f t="shared" si="154"/>
        <v>2642.11</v>
      </c>
      <c r="S138" s="115">
        <f t="shared" si="155"/>
        <v>5237.8900000000003</v>
      </c>
      <c r="T138" s="116">
        <f t="shared" si="156"/>
        <v>3244.43</v>
      </c>
      <c r="U138" s="116">
        <f t="shared" si="157"/>
        <v>0</v>
      </c>
      <c r="V138" s="116">
        <f t="shared" si="158"/>
        <v>3086.42</v>
      </c>
      <c r="W138" s="116">
        <f t="shared" si="159"/>
        <v>6330.85</v>
      </c>
    </row>
    <row r="139" spans="1:24" s="1" customFormat="1" ht="22.5">
      <c r="A139" s="95" t="s">
        <v>143</v>
      </c>
      <c r="B139" s="5" t="s">
        <v>206</v>
      </c>
      <c r="C139" s="5" t="s">
        <v>177</v>
      </c>
      <c r="D139" s="5" t="s">
        <v>207</v>
      </c>
      <c r="E139" s="5" t="s">
        <v>3</v>
      </c>
      <c r="F139" s="5">
        <v>118.8</v>
      </c>
      <c r="G139" s="5">
        <v>6.8</v>
      </c>
      <c r="H139" s="90">
        <v>4.37</v>
      </c>
      <c r="I139" s="90">
        <v>0</v>
      </c>
      <c r="J139" s="90">
        <v>2.4300000000000002</v>
      </c>
      <c r="K139" s="90">
        <f t="shared" si="147"/>
        <v>6.8</v>
      </c>
      <c r="L139" s="91">
        <f t="shared" si="148"/>
        <v>5.46</v>
      </c>
      <c r="M139" s="91">
        <f t="shared" si="149"/>
        <v>0</v>
      </c>
      <c r="N139" s="91">
        <f t="shared" si="150"/>
        <v>2.84</v>
      </c>
      <c r="O139" s="91">
        <f t="shared" si="151"/>
        <v>8.3000000000000007</v>
      </c>
      <c r="P139" s="115">
        <f t="shared" si="152"/>
        <v>519.16</v>
      </c>
      <c r="Q139" s="115">
        <f t="shared" si="153"/>
        <v>0</v>
      </c>
      <c r="R139" s="115">
        <f t="shared" si="154"/>
        <v>288.68</v>
      </c>
      <c r="S139" s="115">
        <f t="shared" si="155"/>
        <v>807.84</v>
      </c>
      <c r="T139" s="116">
        <f t="shared" si="156"/>
        <v>648.65</v>
      </c>
      <c r="U139" s="116">
        <f t="shared" si="157"/>
        <v>0</v>
      </c>
      <c r="V139" s="116">
        <f t="shared" si="158"/>
        <v>337.39</v>
      </c>
      <c r="W139" s="116">
        <f t="shared" si="159"/>
        <v>986.04</v>
      </c>
    </row>
    <row r="140" spans="1:24" s="1" customFormat="1" ht="22.5">
      <c r="A140" s="95" t="s">
        <v>144</v>
      </c>
      <c r="B140" s="5" t="s">
        <v>420</v>
      </c>
      <c r="C140" s="5" t="s">
        <v>23</v>
      </c>
      <c r="D140" s="5" t="s">
        <v>421</v>
      </c>
      <c r="E140" s="5" t="s">
        <v>3</v>
      </c>
      <c r="F140" s="5">
        <v>118.8</v>
      </c>
      <c r="G140" s="5">
        <v>19.09</v>
      </c>
      <c r="H140" s="90">
        <v>17.05</v>
      </c>
      <c r="I140" s="90">
        <v>0.01</v>
      </c>
      <c r="J140" s="90">
        <v>2.0299999999999998</v>
      </c>
      <c r="K140" s="90">
        <f t="shared" si="147"/>
        <v>19.09</v>
      </c>
      <c r="L140" s="91">
        <f t="shared" si="148"/>
        <v>21.31</v>
      </c>
      <c r="M140" s="91">
        <f t="shared" si="149"/>
        <v>0.01</v>
      </c>
      <c r="N140" s="91">
        <f t="shared" si="150"/>
        <v>2.37</v>
      </c>
      <c r="O140" s="91">
        <f t="shared" si="151"/>
        <v>23.69</v>
      </c>
      <c r="P140" s="115">
        <f t="shared" si="152"/>
        <v>2025.54</v>
      </c>
      <c r="Q140" s="115">
        <f t="shared" si="153"/>
        <v>1.19</v>
      </c>
      <c r="R140" s="115">
        <f t="shared" si="154"/>
        <v>241.16</v>
      </c>
      <c r="S140" s="115">
        <f t="shared" si="155"/>
        <v>2267.89</v>
      </c>
      <c r="T140" s="116">
        <f t="shared" si="156"/>
        <v>2531.63</v>
      </c>
      <c r="U140" s="116">
        <f t="shared" si="157"/>
        <v>1.19</v>
      </c>
      <c r="V140" s="116">
        <f t="shared" si="158"/>
        <v>281.56</v>
      </c>
      <c r="W140" s="116">
        <f t="shared" si="159"/>
        <v>2814.38</v>
      </c>
    </row>
    <row r="141" spans="1:24" s="1" customFormat="1" ht="78.75">
      <c r="A141" s="95" t="s">
        <v>145</v>
      </c>
      <c r="B141" s="5" t="s">
        <v>422</v>
      </c>
      <c r="C141" s="5" t="s">
        <v>6</v>
      </c>
      <c r="D141" s="5" t="s">
        <v>423</v>
      </c>
      <c r="E141" s="5" t="s">
        <v>4</v>
      </c>
      <c r="F141" s="5">
        <v>7.2</v>
      </c>
      <c r="G141" s="5">
        <v>265.22000000000003</v>
      </c>
      <c r="H141" s="90">
        <v>49.93</v>
      </c>
      <c r="I141" s="90">
        <v>1.69</v>
      </c>
      <c r="J141" s="90">
        <v>213.6</v>
      </c>
      <c r="K141" s="90">
        <f t="shared" si="147"/>
        <v>265.22000000000003</v>
      </c>
      <c r="L141" s="91">
        <f t="shared" si="148"/>
        <v>62.41</v>
      </c>
      <c r="M141" s="91">
        <f t="shared" si="149"/>
        <v>1.97</v>
      </c>
      <c r="N141" s="91">
        <f t="shared" si="150"/>
        <v>249.48</v>
      </c>
      <c r="O141" s="91">
        <f t="shared" si="151"/>
        <v>313.86</v>
      </c>
      <c r="P141" s="115">
        <f t="shared" si="152"/>
        <v>359.5</v>
      </c>
      <c r="Q141" s="115">
        <f t="shared" si="153"/>
        <v>12.17</v>
      </c>
      <c r="R141" s="115">
        <f t="shared" si="154"/>
        <v>1537.92</v>
      </c>
      <c r="S141" s="115">
        <f t="shared" si="155"/>
        <v>1909.59</v>
      </c>
      <c r="T141" s="116">
        <f t="shared" si="156"/>
        <v>449.35</v>
      </c>
      <c r="U141" s="116">
        <f t="shared" si="157"/>
        <v>14.18</v>
      </c>
      <c r="V141" s="116">
        <f t="shared" si="158"/>
        <v>1796.26</v>
      </c>
      <c r="W141" s="116">
        <f t="shared" si="159"/>
        <v>2259.79</v>
      </c>
    </row>
    <row r="142" spans="1:24" s="1" customFormat="1" ht="33.75">
      <c r="A142" s="95" t="s">
        <v>146</v>
      </c>
      <c r="B142" s="5" t="s">
        <v>424</v>
      </c>
      <c r="C142" s="5" t="s">
        <v>388</v>
      </c>
      <c r="D142" s="5" t="s">
        <v>425</v>
      </c>
      <c r="E142" s="5" t="s">
        <v>0</v>
      </c>
      <c r="F142" s="5">
        <v>369</v>
      </c>
      <c r="G142" s="5">
        <v>68.95</v>
      </c>
      <c r="H142" s="90">
        <v>31.16</v>
      </c>
      <c r="I142" s="90">
        <v>0</v>
      </c>
      <c r="J142" s="90">
        <v>37.79</v>
      </c>
      <c r="K142" s="90">
        <f t="shared" si="147"/>
        <v>68.95</v>
      </c>
      <c r="L142" s="91">
        <f t="shared" si="148"/>
        <v>38.950000000000003</v>
      </c>
      <c r="M142" s="91">
        <f t="shared" si="149"/>
        <v>0</v>
      </c>
      <c r="N142" s="91">
        <f t="shared" si="150"/>
        <v>44.14</v>
      </c>
      <c r="O142" s="91">
        <f t="shared" si="151"/>
        <v>83.09</v>
      </c>
      <c r="P142" s="115">
        <f t="shared" si="152"/>
        <v>11498.04</v>
      </c>
      <c r="Q142" s="115">
        <f t="shared" si="153"/>
        <v>0</v>
      </c>
      <c r="R142" s="115">
        <f t="shared" si="154"/>
        <v>13944.51</v>
      </c>
      <c r="S142" s="115">
        <f t="shared" si="155"/>
        <v>25442.55</v>
      </c>
      <c r="T142" s="116">
        <f t="shared" si="156"/>
        <v>14372.55</v>
      </c>
      <c r="U142" s="116">
        <f t="shared" si="157"/>
        <v>0</v>
      </c>
      <c r="V142" s="116">
        <f t="shared" si="158"/>
        <v>16287.66</v>
      </c>
      <c r="W142" s="116">
        <f t="shared" si="159"/>
        <v>30660.21</v>
      </c>
    </row>
    <row r="143" spans="1:24" s="1" customFormat="1" ht="56.25">
      <c r="A143" s="95" t="s">
        <v>147</v>
      </c>
      <c r="B143" s="5" t="s">
        <v>426</v>
      </c>
      <c r="C143" s="5" t="s">
        <v>6</v>
      </c>
      <c r="D143" s="5" t="s">
        <v>427</v>
      </c>
      <c r="E143" s="5" t="s">
        <v>3</v>
      </c>
      <c r="F143" s="5">
        <v>369</v>
      </c>
      <c r="G143" s="5">
        <v>15.45</v>
      </c>
      <c r="H143" s="90">
        <v>7.09</v>
      </c>
      <c r="I143" s="90">
        <v>0.16</v>
      </c>
      <c r="J143" s="90">
        <v>8.1999999999999993</v>
      </c>
      <c r="K143" s="90">
        <f t="shared" si="147"/>
        <v>15.45</v>
      </c>
      <c r="L143" s="91">
        <f t="shared" si="148"/>
        <v>8.86</v>
      </c>
      <c r="M143" s="91">
        <f t="shared" si="149"/>
        <v>0.19</v>
      </c>
      <c r="N143" s="91">
        <f t="shared" si="150"/>
        <v>9.58</v>
      </c>
      <c r="O143" s="91">
        <f t="shared" si="151"/>
        <v>18.63</v>
      </c>
      <c r="P143" s="115">
        <f t="shared" si="152"/>
        <v>2616.21</v>
      </c>
      <c r="Q143" s="115">
        <f t="shared" si="153"/>
        <v>59.04</v>
      </c>
      <c r="R143" s="115">
        <f t="shared" si="154"/>
        <v>3025.8</v>
      </c>
      <c r="S143" s="115">
        <f t="shared" si="155"/>
        <v>5701.05</v>
      </c>
      <c r="T143" s="116">
        <f t="shared" si="156"/>
        <v>3269.34</v>
      </c>
      <c r="U143" s="116">
        <f t="shared" si="157"/>
        <v>70.11</v>
      </c>
      <c r="V143" s="116">
        <f t="shared" si="158"/>
        <v>3535.02</v>
      </c>
      <c r="W143" s="116">
        <f t="shared" si="159"/>
        <v>6874.47</v>
      </c>
    </row>
    <row r="144" spans="1:24" s="1" customFormat="1" ht="12">
      <c r="A144" s="9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105">
        <f t="shared" ref="P144:V144" si="190">SUM(P137:P143)</f>
        <v>20311.23</v>
      </c>
      <c r="Q144" s="105">
        <f t="shared" si="190"/>
        <v>72.400000000000006</v>
      </c>
      <c r="R144" s="105">
        <f t="shared" si="190"/>
        <v>21893.579999999998</v>
      </c>
      <c r="S144" s="105">
        <f t="shared" si="190"/>
        <v>42277.210000000006</v>
      </c>
      <c r="T144" s="105">
        <f t="shared" si="190"/>
        <v>25387.149999999998</v>
      </c>
      <c r="U144" s="105">
        <f t="shared" si="190"/>
        <v>85.48</v>
      </c>
      <c r="V144" s="105">
        <f t="shared" si="190"/>
        <v>25573.51</v>
      </c>
      <c r="W144" s="105">
        <f>SUM(W137:W143)</f>
        <v>51046.14</v>
      </c>
    </row>
    <row r="145" spans="1:24" s="1" customFormat="1" ht="12">
      <c r="A145" s="117">
        <v>11</v>
      </c>
      <c r="B145" s="118"/>
      <c r="C145" s="118"/>
      <c r="D145" s="118" t="s">
        <v>428</v>
      </c>
      <c r="E145" s="118"/>
      <c r="F145" s="118"/>
      <c r="G145" s="118"/>
      <c r="H145" s="118"/>
      <c r="I145" s="118"/>
      <c r="J145" s="118"/>
      <c r="K145" s="118"/>
      <c r="L145" s="118"/>
      <c r="M145" s="118"/>
      <c r="N145" s="118"/>
      <c r="O145" s="118"/>
      <c r="P145" s="118"/>
      <c r="Q145" s="118"/>
      <c r="R145" s="118"/>
      <c r="S145" s="118"/>
      <c r="T145" s="118"/>
      <c r="U145" s="118"/>
      <c r="V145" s="118"/>
      <c r="W145" s="118"/>
      <c r="X145" s="69">
        <f>W267</f>
        <v>171039.73</v>
      </c>
    </row>
    <row r="146" spans="1:24" s="1" customFormat="1" ht="12">
      <c r="A146" s="95" t="s">
        <v>149</v>
      </c>
      <c r="B146" s="5"/>
      <c r="C146" s="5"/>
      <c r="D146" s="5" t="s">
        <v>258</v>
      </c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</row>
    <row r="147" spans="1:24" s="1" customFormat="1" ht="45">
      <c r="A147" s="95" t="s">
        <v>429</v>
      </c>
      <c r="B147" s="5" t="s">
        <v>260</v>
      </c>
      <c r="C147" s="5" t="s">
        <v>6</v>
      </c>
      <c r="D147" s="5" t="s">
        <v>261</v>
      </c>
      <c r="E147" s="5" t="s">
        <v>4</v>
      </c>
      <c r="F147" s="5">
        <v>1.36</v>
      </c>
      <c r="G147" s="5">
        <v>215.96</v>
      </c>
      <c r="H147" s="90">
        <v>168.87</v>
      </c>
      <c r="I147" s="90">
        <v>4.55</v>
      </c>
      <c r="J147" s="90">
        <v>42.54</v>
      </c>
      <c r="K147" s="90">
        <f t="shared" si="147"/>
        <v>215.96</v>
      </c>
      <c r="L147" s="91">
        <f t="shared" si="148"/>
        <v>211.09</v>
      </c>
      <c r="M147" s="91">
        <f t="shared" si="149"/>
        <v>5.31</v>
      </c>
      <c r="N147" s="91">
        <f t="shared" si="150"/>
        <v>49.69</v>
      </c>
      <c r="O147" s="91">
        <f t="shared" si="151"/>
        <v>266.08999999999997</v>
      </c>
      <c r="P147" s="115">
        <f t="shared" si="152"/>
        <v>229.66</v>
      </c>
      <c r="Q147" s="115">
        <f t="shared" si="153"/>
        <v>6.19</v>
      </c>
      <c r="R147" s="115">
        <f t="shared" si="154"/>
        <v>57.85</v>
      </c>
      <c r="S147" s="115">
        <f t="shared" si="155"/>
        <v>293.7</v>
      </c>
      <c r="T147" s="116">
        <f t="shared" si="156"/>
        <v>287.08</v>
      </c>
      <c r="U147" s="116">
        <f t="shared" si="157"/>
        <v>7.22</v>
      </c>
      <c r="V147" s="116">
        <f t="shared" si="158"/>
        <v>67.58</v>
      </c>
      <c r="W147" s="116">
        <f t="shared" si="159"/>
        <v>361.88</v>
      </c>
    </row>
    <row r="148" spans="1:24" s="1" customFormat="1" ht="22.5">
      <c r="A148" s="95" t="s">
        <v>430</v>
      </c>
      <c r="B148" s="5" t="s">
        <v>263</v>
      </c>
      <c r="C148" s="5" t="s">
        <v>23</v>
      </c>
      <c r="D148" s="5" t="s">
        <v>431</v>
      </c>
      <c r="E148" s="5" t="s">
        <v>4</v>
      </c>
      <c r="F148" s="5">
        <v>1</v>
      </c>
      <c r="G148" s="5">
        <v>96.89</v>
      </c>
      <c r="H148" s="90">
        <v>26.28</v>
      </c>
      <c r="I148" s="90">
        <v>0</v>
      </c>
      <c r="J148" s="90">
        <v>70.61</v>
      </c>
      <c r="K148" s="90">
        <f t="shared" si="147"/>
        <v>96.89</v>
      </c>
      <c r="L148" s="91">
        <f t="shared" si="148"/>
        <v>32.85</v>
      </c>
      <c r="M148" s="91">
        <f t="shared" si="149"/>
        <v>0</v>
      </c>
      <c r="N148" s="91">
        <f t="shared" si="150"/>
        <v>82.47</v>
      </c>
      <c r="O148" s="91">
        <f t="shared" si="151"/>
        <v>115.32</v>
      </c>
      <c r="P148" s="115">
        <f t="shared" si="152"/>
        <v>26.28</v>
      </c>
      <c r="Q148" s="115">
        <f t="shared" si="153"/>
        <v>0</v>
      </c>
      <c r="R148" s="115">
        <f t="shared" si="154"/>
        <v>70.61</v>
      </c>
      <c r="S148" s="115">
        <f t="shared" si="155"/>
        <v>96.89</v>
      </c>
      <c r="T148" s="116">
        <f t="shared" si="156"/>
        <v>32.85</v>
      </c>
      <c r="U148" s="116">
        <f t="shared" si="157"/>
        <v>0</v>
      </c>
      <c r="V148" s="116">
        <f t="shared" si="158"/>
        <v>82.47</v>
      </c>
      <c r="W148" s="116">
        <f t="shared" si="159"/>
        <v>115.32</v>
      </c>
    </row>
    <row r="149" spans="1:24" s="1" customFormat="1" ht="45">
      <c r="A149" s="95" t="s">
        <v>432</v>
      </c>
      <c r="B149" s="5" t="s">
        <v>266</v>
      </c>
      <c r="C149" s="5" t="s">
        <v>6</v>
      </c>
      <c r="D149" s="5" t="s">
        <v>286</v>
      </c>
      <c r="E149" s="5" t="s">
        <v>3</v>
      </c>
      <c r="F149" s="5">
        <v>22.8</v>
      </c>
      <c r="G149" s="5">
        <v>5.03</v>
      </c>
      <c r="H149" s="90">
        <v>3.27</v>
      </c>
      <c r="I149" s="90">
        <v>7.0000000000000007E-2</v>
      </c>
      <c r="J149" s="90">
        <v>1.69</v>
      </c>
      <c r="K149" s="90">
        <f t="shared" si="147"/>
        <v>5.03</v>
      </c>
      <c r="L149" s="91">
        <f t="shared" si="148"/>
        <v>4.09</v>
      </c>
      <c r="M149" s="91">
        <f t="shared" si="149"/>
        <v>0.08</v>
      </c>
      <c r="N149" s="91">
        <f t="shared" si="150"/>
        <v>1.97</v>
      </c>
      <c r="O149" s="91">
        <f t="shared" si="151"/>
        <v>6.14</v>
      </c>
      <c r="P149" s="115">
        <f t="shared" si="152"/>
        <v>74.56</v>
      </c>
      <c r="Q149" s="115">
        <f t="shared" si="153"/>
        <v>1.6</v>
      </c>
      <c r="R149" s="115">
        <f t="shared" si="154"/>
        <v>38.53</v>
      </c>
      <c r="S149" s="115">
        <f t="shared" si="155"/>
        <v>114.69</v>
      </c>
      <c r="T149" s="116">
        <f t="shared" si="156"/>
        <v>93.25</v>
      </c>
      <c r="U149" s="116">
        <f t="shared" si="157"/>
        <v>1.82</v>
      </c>
      <c r="V149" s="116">
        <f t="shared" si="158"/>
        <v>44.92</v>
      </c>
      <c r="W149" s="116">
        <f t="shared" si="159"/>
        <v>139.99</v>
      </c>
    </row>
    <row r="150" spans="1:24" s="1" customFormat="1" ht="33.75">
      <c r="A150" s="95" t="s">
        <v>433</v>
      </c>
      <c r="B150" s="5" t="s">
        <v>269</v>
      </c>
      <c r="C150" s="5" t="s">
        <v>6</v>
      </c>
      <c r="D150" s="5" t="s">
        <v>270</v>
      </c>
      <c r="E150" s="5" t="s">
        <v>35</v>
      </c>
      <c r="F150" s="5">
        <v>115.56</v>
      </c>
      <c r="G150" s="5">
        <v>7.23</v>
      </c>
      <c r="H150" s="90">
        <v>1.46</v>
      </c>
      <c r="I150" s="90">
        <v>0.02</v>
      </c>
      <c r="J150" s="90">
        <v>5.75</v>
      </c>
      <c r="K150" s="90">
        <f t="shared" si="147"/>
        <v>7.23</v>
      </c>
      <c r="L150" s="91">
        <f t="shared" si="148"/>
        <v>1.83</v>
      </c>
      <c r="M150" s="91">
        <f t="shared" si="149"/>
        <v>0.02</v>
      </c>
      <c r="N150" s="91">
        <f t="shared" si="150"/>
        <v>6.72</v>
      </c>
      <c r="O150" s="91">
        <f t="shared" si="151"/>
        <v>8.57</v>
      </c>
      <c r="P150" s="115">
        <f t="shared" si="152"/>
        <v>168.72</v>
      </c>
      <c r="Q150" s="115">
        <f t="shared" si="153"/>
        <v>2.31</v>
      </c>
      <c r="R150" s="115">
        <f t="shared" si="154"/>
        <v>664.47</v>
      </c>
      <c r="S150" s="115">
        <f t="shared" si="155"/>
        <v>835.5</v>
      </c>
      <c r="T150" s="116">
        <f t="shared" si="156"/>
        <v>211.47</v>
      </c>
      <c r="U150" s="116">
        <f t="shared" si="157"/>
        <v>2.31</v>
      </c>
      <c r="V150" s="116">
        <f t="shared" si="158"/>
        <v>776.56</v>
      </c>
      <c r="W150" s="116">
        <f t="shared" si="159"/>
        <v>990.34</v>
      </c>
    </row>
    <row r="151" spans="1:24" s="1" customFormat="1" ht="33.75">
      <c r="A151" s="95" t="s">
        <v>434</v>
      </c>
      <c r="B151" s="5" t="s">
        <v>272</v>
      </c>
      <c r="C151" s="5" t="s">
        <v>6</v>
      </c>
      <c r="D151" s="5" t="s">
        <v>435</v>
      </c>
      <c r="E151" s="5" t="s">
        <v>35</v>
      </c>
      <c r="F151" s="5">
        <v>37</v>
      </c>
      <c r="G151" s="5">
        <v>12.15</v>
      </c>
      <c r="H151" s="90">
        <v>5.22</v>
      </c>
      <c r="I151" s="90">
        <v>0.1</v>
      </c>
      <c r="J151" s="90">
        <v>6.83</v>
      </c>
      <c r="K151" s="90">
        <f t="shared" si="147"/>
        <v>12.15</v>
      </c>
      <c r="L151" s="91">
        <f t="shared" si="148"/>
        <v>6.53</v>
      </c>
      <c r="M151" s="91">
        <f t="shared" si="149"/>
        <v>0.12</v>
      </c>
      <c r="N151" s="91">
        <f t="shared" si="150"/>
        <v>7.98</v>
      </c>
      <c r="O151" s="91">
        <f t="shared" si="151"/>
        <v>14.63</v>
      </c>
      <c r="P151" s="115">
        <f t="shared" si="152"/>
        <v>193.14</v>
      </c>
      <c r="Q151" s="115">
        <f t="shared" si="153"/>
        <v>3.7</v>
      </c>
      <c r="R151" s="115">
        <f t="shared" si="154"/>
        <v>252.71</v>
      </c>
      <c r="S151" s="115">
        <f t="shared" si="155"/>
        <v>449.55</v>
      </c>
      <c r="T151" s="116">
        <f t="shared" si="156"/>
        <v>241.61</v>
      </c>
      <c r="U151" s="116">
        <f t="shared" si="157"/>
        <v>4.4400000000000004</v>
      </c>
      <c r="V151" s="116">
        <f t="shared" si="158"/>
        <v>295.26</v>
      </c>
      <c r="W151" s="116">
        <f t="shared" si="159"/>
        <v>541.30999999999995</v>
      </c>
    </row>
    <row r="152" spans="1:24" s="1" customFormat="1" ht="22.5">
      <c r="A152" s="95" t="s">
        <v>436</v>
      </c>
      <c r="B152" s="5" t="s">
        <v>275</v>
      </c>
      <c r="C152" s="5" t="s">
        <v>176</v>
      </c>
      <c r="D152" s="5" t="s">
        <v>276</v>
      </c>
      <c r="E152" s="5" t="s">
        <v>4</v>
      </c>
      <c r="F152" s="5">
        <v>1.36</v>
      </c>
      <c r="G152" s="5">
        <v>301.44</v>
      </c>
      <c r="H152" s="90">
        <v>33.1</v>
      </c>
      <c r="I152" s="90">
        <v>0</v>
      </c>
      <c r="J152" s="90">
        <v>268.33999999999997</v>
      </c>
      <c r="K152" s="90">
        <f t="shared" si="147"/>
        <v>301.44</v>
      </c>
      <c r="L152" s="91">
        <f t="shared" si="148"/>
        <v>41.38</v>
      </c>
      <c r="M152" s="91">
        <f t="shared" si="149"/>
        <v>0</v>
      </c>
      <c r="N152" s="91">
        <f t="shared" si="150"/>
        <v>313.42</v>
      </c>
      <c r="O152" s="91">
        <f t="shared" si="151"/>
        <v>354.8</v>
      </c>
      <c r="P152" s="115">
        <f t="shared" si="152"/>
        <v>45.02</v>
      </c>
      <c r="Q152" s="115">
        <f t="shared" si="153"/>
        <v>0</v>
      </c>
      <c r="R152" s="115">
        <f t="shared" si="154"/>
        <v>364.94</v>
      </c>
      <c r="S152" s="115">
        <f t="shared" si="155"/>
        <v>409.96</v>
      </c>
      <c r="T152" s="116">
        <f t="shared" si="156"/>
        <v>56.28</v>
      </c>
      <c r="U152" s="116">
        <f t="shared" si="157"/>
        <v>0</v>
      </c>
      <c r="V152" s="116">
        <f t="shared" si="158"/>
        <v>426.25</v>
      </c>
      <c r="W152" s="116">
        <f t="shared" si="159"/>
        <v>482.53</v>
      </c>
    </row>
    <row r="153" spans="1:24" s="1" customFormat="1" ht="45">
      <c r="A153" s="95" t="s">
        <v>437</v>
      </c>
      <c r="B153" s="5" t="s">
        <v>208</v>
      </c>
      <c r="C153" s="5" t="s">
        <v>6</v>
      </c>
      <c r="D153" s="5" t="s">
        <v>209</v>
      </c>
      <c r="E153" s="5" t="s">
        <v>3</v>
      </c>
      <c r="F153" s="5">
        <v>22.8</v>
      </c>
      <c r="G153" s="5">
        <v>27.45</v>
      </c>
      <c r="H153" s="90">
        <v>8.07</v>
      </c>
      <c r="I153" s="90">
        <v>0.16</v>
      </c>
      <c r="J153" s="90">
        <v>19.22</v>
      </c>
      <c r="K153" s="90">
        <f t="shared" ref="K153:K216" si="191">ROUND(J153+I153+H153,2)</f>
        <v>27.45</v>
      </c>
      <c r="L153" s="91">
        <f t="shared" ref="L153:L216" si="192">ROUND(H153*1.25,2)</f>
        <v>10.09</v>
      </c>
      <c r="M153" s="91">
        <f t="shared" ref="M153:M216" si="193">ROUND(I153*1.168,2)</f>
        <v>0.19</v>
      </c>
      <c r="N153" s="91">
        <f t="shared" ref="N153:N216" si="194">ROUND(J153*1.168,2)</f>
        <v>22.45</v>
      </c>
      <c r="O153" s="91">
        <f t="shared" ref="O153:O216" si="195">ROUND(N153+M153+L153,2)</f>
        <v>32.729999999999997</v>
      </c>
      <c r="P153" s="115">
        <f t="shared" ref="P153:P216" si="196">ROUND(H153*F153,2)</f>
        <v>184</v>
      </c>
      <c r="Q153" s="115">
        <f t="shared" ref="Q153:Q216" si="197">ROUND(I153*F153,2)</f>
        <v>3.65</v>
      </c>
      <c r="R153" s="115">
        <f t="shared" ref="R153:R216" si="198">ROUND(J153*F153,2)</f>
        <v>438.22</v>
      </c>
      <c r="S153" s="115">
        <f t="shared" ref="S153:S216" si="199">ROUND(R153+Q153+P153,2)</f>
        <v>625.87</v>
      </c>
      <c r="T153" s="116">
        <f t="shared" ref="T153:T216" si="200">ROUND(L153*F153,2)</f>
        <v>230.05</v>
      </c>
      <c r="U153" s="116">
        <f t="shared" ref="U153:U216" si="201">ROUND(M153*F153,2)</f>
        <v>4.33</v>
      </c>
      <c r="V153" s="116">
        <f t="shared" ref="V153:V216" si="202">ROUND(N153*F153,2)</f>
        <v>511.86</v>
      </c>
      <c r="W153" s="116">
        <f t="shared" ref="W153:W216" si="203">ROUND(V153+U153+T153,2)</f>
        <v>746.24</v>
      </c>
    </row>
    <row r="154" spans="1:24" s="1" customFormat="1" ht="33.75">
      <c r="A154" s="95" t="s">
        <v>438</v>
      </c>
      <c r="B154" s="5" t="s">
        <v>212</v>
      </c>
      <c r="C154" s="5" t="s">
        <v>6</v>
      </c>
      <c r="D154" s="5" t="s">
        <v>213</v>
      </c>
      <c r="E154" s="5" t="s">
        <v>4</v>
      </c>
      <c r="F154" s="5">
        <v>2</v>
      </c>
      <c r="G154" s="5">
        <v>22.87</v>
      </c>
      <c r="H154" s="90">
        <v>16.18</v>
      </c>
      <c r="I154" s="90">
        <v>1.39</v>
      </c>
      <c r="J154" s="90">
        <v>5.3</v>
      </c>
      <c r="K154" s="90">
        <f t="shared" si="191"/>
        <v>22.87</v>
      </c>
      <c r="L154" s="91">
        <f t="shared" si="192"/>
        <v>20.23</v>
      </c>
      <c r="M154" s="91">
        <f t="shared" si="193"/>
        <v>1.62</v>
      </c>
      <c r="N154" s="91">
        <f t="shared" si="194"/>
        <v>6.19</v>
      </c>
      <c r="O154" s="91">
        <f t="shared" si="195"/>
        <v>28.04</v>
      </c>
      <c r="P154" s="115">
        <f t="shared" si="196"/>
        <v>32.36</v>
      </c>
      <c r="Q154" s="115">
        <f t="shared" si="197"/>
        <v>2.78</v>
      </c>
      <c r="R154" s="115">
        <f t="shared" si="198"/>
        <v>10.6</v>
      </c>
      <c r="S154" s="115">
        <f t="shared" si="199"/>
        <v>45.74</v>
      </c>
      <c r="T154" s="116">
        <f t="shared" si="200"/>
        <v>40.46</v>
      </c>
      <c r="U154" s="116">
        <f t="shared" si="201"/>
        <v>3.24</v>
      </c>
      <c r="V154" s="116">
        <f t="shared" si="202"/>
        <v>12.38</v>
      </c>
      <c r="W154" s="116">
        <f t="shared" si="203"/>
        <v>56.08</v>
      </c>
    </row>
    <row r="155" spans="1:24" s="1" customFormat="1" ht="12">
      <c r="A155" s="95" t="s">
        <v>439</v>
      </c>
      <c r="B155" s="5"/>
      <c r="C155" s="5"/>
      <c r="D155" s="5" t="s">
        <v>279</v>
      </c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 spans="1:24" s="1" customFormat="1" ht="45">
      <c r="A156" s="95" t="s">
        <v>440</v>
      </c>
      <c r="B156" s="5" t="s">
        <v>281</v>
      </c>
      <c r="C156" s="5" t="s">
        <v>6</v>
      </c>
      <c r="D156" s="5" t="s">
        <v>441</v>
      </c>
      <c r="E156" s="5" t="s">
        <v>4</v>
      </c>
      <c r="F156" s="5">
        <v>3.84</v>
      </c>
      <c r="G156" s="5">
        <v>106.66</v>
      </c>
      <c r="H156" s="90">
        <v>83.17</v>
      </c>
      <c r="I156" s="90">
        <v>2.27</v>
      </c>
      <c r="J156" s="90">
        <v>21.22</v>
      </c>
      <c r="K156" s="90">
        <f t="shared" si="191"/>
        <v>106.66</v>
      </c>
      <c r="L156" s="91">
        <f t="shared" si="192"/>
        <v>103.96</v>
      </c>
      <c r="M156" s="91">
        <f t="shared" si="193"/>
        <v>2.65</v>
      </c>
      <c r="N156" s="91">
        <f t="shared" si="194"/>
        <v>24.78</v>
      </c>
      <c r="O156" s="91">
        <f t="shared" si="195"/>
        <v>131.38999999999999</v>
      </c>
      <c r="P156" s="115">
        <f t="shared" si="196"/>
        <v>319.37</v>
      </c>
      <c r="Q156" s="115">
        <f t="shared" si="197"/>
        <v>8.7200000000000006</v>
      </c>
      <c r="R156" s="115">
        <f t="shared" si="198"/>
        <v>81.48</v>
      </c>
      <c r="S156" s="115">
        <f t="shared" si="199"/>
        <v>409.57</v>
      </c>
      <c r="T156" s="116">
        <f t="shared" si="200"/>
        <v>399.21</v>
      </c>
      <c r="U156" s="116">
        <f t="shared" si="201"/>
        <v>10.18</v>
      </c>
      <c r="V156" s="116">
        <f t="shared" si="202"/>
        <v>95.16</v>
      </c>
      <c r="W156" s="116">
        <f t="shared" si="203"/>
        <v>504.55</v>
      </c>
    </row>
    <row r="157" spans="1:24" s="1" customFormat="1" ht="22.5">
      <c r="A157" s="95" t="s">
        <v>442</v>
      </c>
      <c r="B157" s="5" t="s">
        <v>263</v>
      </c>
      <c r="C157" s="5" t="s">
        <v>23</v>
      </c>
      <c r="D157" s="5" t="s">
        <v>443</v>
      </c>
      <c r="E157" s="5" t="s">
        <v>4</v>
      </c>
      <c r="F157" s="5">
        <v>0.3</v>
      </c>
      <c r="G157" s="5">
        <v>96.89</v>
      </c>
      <c r="H157" s="90">
        <v>26.28</v>
      </c>
      <c r="I157" s="90">
        <v>0</v>
      </c>
      <c r="J157" s="90">
        <v>70.61</v>
      </c>
      <c r="K157" s="90">
        <f t="shared" si="191"/>
        <v>96.89</v>
      </c>
      <c r="L157" s="91">
        <f t="shared" si="192"/>
        <v>32.85</v>
      </c>
      <c r="M157" s="91">
        <f t="shared" si="193"/>
        <v>0</v>
      </c>
      <c r="N157" s="91">
        <f t="shared" si="194"/>
        <v>82.47</v>
      </c>
      <c r="O157" s="91">
        <f t="shared" si="195"/>
        <v>115.32</v>
      </c>
      <c r="P157" s="115">
        <f t="shared" si="196"/>
        <v>7.88</v>
      </c>
      <c r="Q157" s="115">
        <f t="shared" si="197"/>
        <v>0</v>
      </c>
      <c r="R157" s="115">
        <f t="shared" si="198"/>
        <v>21.18</v>
      </c>
      <c r="S157" s="115">
        <f t="shared" si="199"/>
        <v>29.06</v>
      </c>
      <c r="T157" s="116">
        <f t="shared" si="200"/>
        <v>9.86</v>
      </c>
      <c r="U157" s="116">
        <f t="shared" si="201"/>
        <v>0</v>
      </c>
      <c r="V157" s="116">
        <f t="shared" si="202"/>
        <v>24.74</v>
      </c>
      <c r="W157" s="116">
        <f t="shared" si="203"/>
        <v>34.6</v>
      </c>
    </row>
    <row r="158" spans="1:24" s="1" customFormat="1" ht="45">
      <c r="A158" s="95" t="s">
        <v>444</v>
      </c>
      <c r="B158" s="5" t="s">
        <v>266</v>
      </c>
      <c r="C158" s="5" t="s">
        <v>6</v>
      </c>
      <c r="D158" s="5" t="s">
        <v>286</v>
      </c>
      <c r="E158" s="5" t="s">
        <v>3</v>
      </c>
      <c r="F158" s="5">
        <v>27.72</v>
      </c>
      <c r="G158" s="5">
        <v>5.03</v>
      </c>
      <c r="H158" s="90">
        <v>3.27</v>
      </c>
      <c r="I158" s="90">
        <v>7.0000000000000007E-2</v>
      </c>
      <c r="J158" s="90">
        <v>1.69</v>
      </c>
      <c r="K158" s="90">
        <f t="shared" si="191"/>
        <v>5.03</v>
      </c>
      <c r="L158" s="91">
        <f t="shared" si="192"/>
        <v>4.09</v>
      </c>
      <c r="M158" s="91">
        <f t="shared" si="193"/>
        <v>0.08</v>
      </c>
      <c r="N158" s="91">
        <f t="shared" si="194"/>
        <v>1.97</v>
      </c>
      <c r="O158" s="91">
        <f t="shared" si="195"/>
        <v>6.14</v>
      </c>
      <c r="P158" s="115">
        <f t="shared" si="196"/>
        <v>90.64</v>
      </c>
      <c r="Q158" s="115">
        <f t="shared" si="197"/>
        <v>1.94</v>
      </c>
      <c r="R158" s="115">
        <f t="shared" si="198"/>
        <v>46.85</v>
      </c>
      <c r="S158" s="115">
        <f t="shared" si="199"/>
        <v>139.43</v>
      </c>
      <c r="T158" s="116">
        <f t="shared" si="200"/>
        <v>113.37</v>
      </c>
      <c r="U158" s="116">
        <f t="shared" si="201"/>
        <v>2.2200000000000002</v>
      </c>
      <c r="V158" s="116">
        <f t="shared" si="202"/>
        <v>54.61</v>
      </c>
      <c r="W158" s="116">
        <f t="shared" si="203"/>
        <v>170.2</v>
      </c>
    </row>
    <row r="159" spans="1:24" s="1" customFormat="1" ht="56.25">
      <c r="A159" s="95" t="s">
        <v>445</v>
      </c>
      <c r="B159" s="5" t="s">
        <v>272</v>
      </c>
      <c r="C159" s="5" t="s">
        <v>6</v>
      </c>
      <c r="D159" s="5" t="s">
        <v>446</v>
      </c>
      <c r="E159" s="5" t="s">
        <v>35</v>
      </c>
      <c r="F159" s="5">
        <v>28.08</v>
      </c>
      <c r="G159" s="5">
        <v>12.15</v>
      </c>
      <c r="H159" s="90">
        <v>5.22</v>
      </c>
      <c r="I159" s="90">
        <v>0.1</v>
      </c>
      <c r="J159" s="90">
        <v>6.83</v>
      </c>
      <c r="K159" s="90">
        <f t="shared" si="191"/>
        <v>12.15</v>
      </c>
      <c r="L159" s="91">
        <f t="shared" si="192"/>
        <v>6.53</v>
      </c>
      <c r="M159" s="91">
        <f t="shared" si="193"/>
        <v>0.12</v>
      </c>
      <c r="N159" s="91">
        <f t="shared" si="194"/>
        <v>7.98</v>
      </c>
      <c r="O159" s="91">
        <f t="shared" si="195"/>
        <v>14.63</v>
      </c>
      <c r="P159" s="115">
        <f t="shared" si="196"/>
        <v>146.58000000000001</v>
      </c>
      <c r="Q159" s="115">
        <f t="shared" si="197"/>
        <v>2.81</v>
      </c>
      <c r="R159" s="115">
        <f t="shared" si="198"/>
        <v>191.79</v>
      </c>
      <c r="S159" s="115">
        <f t="shared" si="199"/>
        <v>341.18</v>
      </c>
      <c r="T159" s="116">
        <f t="shared" si="200"/>
        <v>183.36</v>
      </c>
      <c r="U159" s="116">
        <f t="shared" si="201"/>
        <v>3.37</v>
      </c>
      <c r="V159" s="116">
        <f t="shared" si="202"/>
        <v>224.08</v>
      </c>
      <c r="W159" s="116">
        <f t="shared" si="203"/>
        <v>410.81</v>
      </c>
    </row>
    <row r="160" spans="1:24" s="1" customFormat="1" ht="56.25">
      <c r="A160" s="95" t="s">
        <v>447</v>
      </c>
      <c r="B160" s="5" t="s">
        <v>290</v>
      </c>
      <c r="C160" s="5" t="s">
        <v>6</v>
      </c>
      <c r="D160" s="5" t="s">
        <v>448</v>
      </c>
      <c r="E160" s="5" t="s">
        <v>35</v>
      </c>
      <c r="F160" s="5">
        <v>51.4</v>
      </c>
      <c r="G160" s="5">
        <v>10.49</v>
      </c>
      <c r="H160" s="90">
        <v>3.74</v>
      </c>
      <c r="I160" s="90">
        <v>7.0000000000000007E-2</v>
      </c>
      <c r="J160" s="90">
        <v>6.68</v>
      </c>
      <c r="K160" s="90">
        <f t="shared" si="191"/>
        <v>10.49</v>
      </c>
      <c r="L160" s="91">
        <f t="shared" si="192"/>
        <v>4.68</v>
      </c>
      <c r="M160" s="91">
        <f t="shared" si="193"/>
        <v>0.08</v>
      </c>
      <c r="N160" s="91">
        <f t="shared" si="194"/>
        <v>7.8</v>
      </c>
      <c r="O160" s="91">
        <f t="shared" si="195"/>
        <v>12.56</v>
      </c>
      <c r="P160" s="115">
        <f t="shared" si="196"/>
        <v>192.24</v>
      </c>
      <c r="Q160" s="115">
        <f t="shared" si="197"/>
        <v>3.6</v>
      </c>
      <c r="R160" s="115">
        <f t="shared" si="198"/>
        <v>343.35</v>
      </c>
      <c r="S160" s="115">
        <f t="shared" si="199"/>
        <v>539.19000000000005</v>
      </c>
      <c r="T160" s="116">
        <f t="shared" si="200"/>
        <v>240.55</v>
      </c>
      <c r="U160" s="116">
        <f t="shared" si="201"/>
        <v>4.1100000000000003</v>
      </c>
      <c r="V160" s="116">
        <f t="shared" si="202"/>
        <v>400.92</v>
      </c>
      <c r="W160" s="116">
        <f t="shared" si="203"/>
        <v>645.58000000000004</v>
      </c>
    </row>
    <row r="161" spans="1:23" s="1" customFormat="1" ht="22.5">
      <c r="A161" s="95" t="s">
        <v>449</v>
      </c>
      <c r="B161" s="5" t="s">
        <v>275</v>
      </c>
      <c r="C161" s="5" t="s">
        <v>176</v>
      </c>
      <c r="D161" s="5" t="s">
        <v>276</v>
      </c>
      <c r="E161" s="5" t="s">
        <v>4</v>
      </c>
      <c r="F161" s="5">
        <v>4.25</v>
      </c>
      <c r="G161" s="5">
        <v>301.44</v>
      </c>
      <c r="H161" s="90">
        <v>33.1</v>
      </c>
      <c r="I161" s="90">
        <v>0</v>
      </c>
      <c r="J161" s="90">
        <v>268.33999999999997</v>
      </c>
      <c r="K161" s="90">
        <f t="shared" si="191"/>
        <v>301.44</v>
      </c>
      <c r="L161" s="91">
        <f t="shared" si="192"/>
        <v>41.38</v>
      </c>
      <c r="M161" s="91">
        <f t="shared" si="193"/>
        <v>0</v>
      </c>
      <c r="N161" s="91">
        <f t="shared" si="194"/>
        <v>313.42</v>
      </c>
      <c r="O161" s="91">
        <f t="shared" si="195"/>
        <v>354.8</v>
      </c>
      <c r="P161" s="115">
        <f t="shared" si="196"/>
        <v>140.68</v>
      </c>
      <c r="Q161" s="115">
        <f t="shared" si="197"/>
        <v>0</v>
      </c>
      <c r="R161" s="115">
        <f t="shared" si="198"/>
        <v>1140.45</v>
      </c>
      <c r="S161" s="115">
        <f t="shared" si="199"/>
        <v>1281.1300000000001</v>
      </c>
      <c r="T161" s="116">
        <f t="shared" si="200"/>
        <v>175.87</v>
      </c>
      <c r="U161" s="116">
        <f t="shared" si="201"/>
        <v>0</v>
      </c>
      <c r="V161" s="116">
        <f t="shared" si="202"/>
        <v>1332.04</v>
      </c>
      <c r="W161" s="116">
        <f t="shared" si="203"/>
        <v>1507.91</v>
      </c>
    </row>
    <row r="162" spans="1:23" s="1" customFormat="1" ht="22.5">
      <c r="A162" s="95" t="s">
        <v>450</v>
      </c>
      <c r="B162" s="5" t="s">
        <v>294</v>
      </c>
      <c r="C162" s="5" t="s">
        <v>23</v>
      </c>
      <c r="D162" s="5" t="s">
        <v>295</v>
      </c>
      <c r="E162" s="5" t="s">
        <v>0</v>
      </c>
      <c r="F162" s="5">
        <v>36</v>
      </c>
      <c r="G162" s="5">
        <v>32.85</v>
      </c>
      <c r="H162" s="90">
        <v>32.85</v>
      </c>
      <c r="I162" s="90">
        <v>0</v>
      </c>
      <c r="J162" s="90">
        <v>0</v>
      </c>
      <c r="K162" s="90">
        <f t="shared" si="191"/>
        <v>32.85</v>
      </c>
      <c r="L162" s="91">
        <f t="shared" si="192"/>
        <v>41.06</v>
      </c>
      <c r="M162" s="91">
        <f t="shared" si="193"/>
        <v>0</v>
      </c>
      <c r="N162" s="91">
        <f t="shared" si="194"/>
        <v>0</v>
      </c>
      <c r="O162" s="91">
        <f t="shared" si="195"/>
        <v>41.06</v>
      </c>
      <c r="P162" s="115">
        <f t="shared" si="196"/>
        <v>1182.5999999999999</v>
      </c>
      <c r="Q162" s="115">
        <f t="shared" si="197"/>
        <v>0</v>
      </c>
      <c r="R162" s="115">
        <f t="shared" si="198"/>
        <v>0</v>
      </c>
      <c r="S162" s="115">
        <f t="shared" si="199"/>
        <v>1182.5999999999999</v>
      </c>
      <c r="T162" s="116">
        <f t="shared" si="200"/>
        <v>1478.16</v>
      </c>
      <c r="U162" s="116">
        <f t="shared" si="201"/>
        <v>0</v>
      </c>
      <c r="V162" s="116">
        <f t="shared" si="202"/>
        <v>0</v>
      </c>
      <c r="W162" s="116">
        <f t="shared" si="203"/>
        <v>1478.16</v>
      </c>
    </row>
    <row r="163" spans="1:23" s="1" customFormat="1" ht="56.25">
      <c r="A163" s="95" t="s">
        <v>451</v>
      </c>
      <c r="B163" s="5" t="s">
        <v>452</v>
      </c>
      <c r="C163" s="5" t="s">
        <v>23</v>
      </c>
      <c r="D163" s="5" t="s">
        <v>298</v>
      </c>
      <c r="E163" s="5" t="s">
        <v>35</v>
      </c>
      <c r="F163" s="5">
        <v>85.32</v>
      </c>
      <c r="G163" s="5">
        <v>7.4</v>
      </c>
      <c r="H163" s="90">
        <v>3.14</v>
      </c>
      <c r="I163" s="90">
        <v>0</v>
      </c>
      <c r="J163" s="90">
        <v>4.26</v>
      </c>
      <c r="K163" s="90">
        <f t="shared" si="191"/>
        <v>7.4</v>
      </c>
      <c r="L163" s="91">
        <f t="shared" si="192"/>
        <v>3.93</v>
      </c>
      <c r="M163" s="91">
        <f t="shared" si="193"/>
        <v>0</v>
      </c>
      <c r="N163" s="91">
        <f t="shared" si="194"/>
        <v>4.9800000000000004</v>
      </c>
      <c r="O163" s="91">
        <f t="shared" si="195"/>
        <v>8.91</v>
      </c>
      <c r="P163" s="115">
        <f t="shared" si="196"/>
        <v>267.89999999999998</v>
      </c>
      <c r="Q163" s="115">
        <f t="shared" si="197"/>
        <v>0</v>
      </c>
      <c r="R163" s="115">
        <f t="shared" si="198"/>
        <v>363.46</v>
      </c>
      <c r="S163" s="115">
        <f t="shared" si="199"/>
        <v>631.36</v>
      </c>
      <c r="T163" s="116">
        <f t="shared" si="200"/>
        <v>335.31</v>
      </c>
      <c r="U163" s="116">
        <f t="shared" si="201"/>
        <v>0</v>
      </c>
      <c r="V163" s="116">
        <f t="shared" si="202"/>
        <v>424.89</v>
      </c>
      <c r="W163" s="116">
        <f t="shared" si="203"/>
        <v>760.2</v>
      </c>
    </row>
    <row r="164" spans="1:23" s="1" customFormat="1" ht="56.25">
      <c r="A164" s="95" t="s">
        <v>453</v>
      </c>
      <c r="B164" s="5" t="s">
        <v>297</v>
      </c>
      <c r="C164" s="5" t="s">
        <v>23</v>
      </c>
      <c r="D164" s="5" t="s">
        <v>300</v>
      </c>
      <c r="E164" s="5" t="s">
        <v>35</v>
      </c>
      <c r="F164" s="5">
        <v>56.92</v>
      </c>
      <c r="G164" s="5">
        <v>7.57</v>
      </c>
      <c r="H164" s="90">
        <v>3.14</v>
      </c>
      <c r="I164" s="90">
        <v>0</v>
      </c>
      <c r="J164" s="90">
        <v>4.43</v>
      </c>
      <c r="K164" s="90">
        <f t="shared" si="191"/>
        <v>7.57</v>
      </c>
      <c r="L164" s="91">
        <f t="shared" si="192"/>
        <v>3.93</v>
      </c>
      <c r="M164" s="91">
        <f t="shared" si="193"/>
        <v>0</v>
      </c>
      <c r="N164" s="91">
        <f t="shared" si="194"/>
        <v>5.17</v>
      </c>
      <c r="O164" s="91">
        <f t="shared" si="195"/>
        <v>9.1</v>
      </c>
      <c r="P164" s="115">
        <f t="shared" si="196"/>
        <v>178.73</v>
      </c>
      <c r="Q164" s="115">
        <f t="shared" si="197"/>
        <v>0</v>
      </c>
      <c r="R164" s="115">
        <f t="shared" si="198"/>
        <v>252.16</v>
      </c>
      <c r="S164" s="115">
        <f t="shared" si="199"/>
        <v>430.89</v>
      </c>
      <c r="T164" s="116">
        <f t="shared" si="200"/>
        <v>223.7</v>
      </c>
      <c r="U164" s="116">
        <f t="shared" si="201"/>
        <v>0</v>
      </c>
      <c r="V164" s="116">
        <f t="shared" si="202"/>
        <v>294.27999999999997</v>
      </c>
      <c r="W164" s="116">
        <f t="shared" si="203"/>
        <v>517.98</v>
      </c>
    </row>
    <row r="165" spans="1:23" s="1" customFormat="1" ht="33.75">
      <c r="A165" s="95" t="s">
        <v>454</v>
      </c>
      <c r="B165" s="5" t="s">
        <v>275</v>
      </c>
      <c r="C165" s="5" t="s">
        <v>176</v>
      </c>
      <c r="D165" s="5" t="s">
        <v>276</v>
      </c>
      <c r="E165" s="5" t="s">
        <v>4</v>
      </c>
      <c r="F165" s="5">
        <v>4.97</v>
      </c>
      <c r="G165" s="5">
        <v>301.44</v>
      </c>
      <c r="H165" s="90">
        <v>33.1</v>
      </c>
      <c r="I165" s="90">
        <v>0</v>
      </c>
      <c r="J165" s="90">
        <v>268.33999999999997</v>
      </c>
      <c r="K165" s="90">
        <f t="shared" si="191"/>
        <v>301.44</v>
      </c>
      <c r="L165" s="91">
        <f t="shared" si="192"/>
        <v>41.38</v>
      </c>
      <c r="M165" s="91">
        <f t="shared" si="193"/>
        <v>0</v>
      </c>
      <c r="N165" s="91">
        <f t="shared" si="194"/>
        <v>313.42</v>
      </c>
      <c r="O165" s="91">
        <f t="shared" si="195"/>
        <v>354.8</v>
      </c>
      <c r="P165" s="115">
        <f t="shared" si="196"/>
        <v>164.51</v>
      </c>
      <c r="Q165" s="115">
        <f t="shared" si="197"/>
        <v>0</v>
      </c>
      <c r="R165" s="115">
        <f t="shared" si="198"/>
        <v>1333.65</v>
      </c>
      <c r="S165" s="115">
        <f t="shared" si="199"/>
        <v>1498.16</v>
      </c>
      <c r="T165" s="116">
        <f t="shared" si="200"/>
        <v>205.66</v>
      </c>
      <c r="U165" s="116">
        <f t="shared" si="201"/>
        <v>0</v>
      </c>
      <c r="V165" s="116">
        <f t="shared" si="202"/>
        <v>1557.7</v>
      </c>
      <c r="W165" s="116">
        <f t="shared" si="203"/>
        <v>1763.36</v>
      </c>
    </row>
    <row r="166" spans="1:23" s="1" customFormat="1" ht="33.75">
      <c r="A166" s="95" t="s">
        <v>455</v>
      </c>
      <c r="B166" s="5" t="s">
        <v>212</v>
      </c>
      <c r="C166" s="5" t="s">
        <v>6</v>
      </c>
      <c r="D166" s="5" t="s">
        <v>213</v>
      </c>
      <c r="E166" s="5" t="s">
        <v>4</v>
      </c>
      <c r="F166" s="5">
        <v>3.84</v>
      </c>
      <c r="G166" s="5">
        <v>22.87</v>
      </c>
      <c r="H166" s="90">
        <v>16.18</v>
      </c>
      <c r="I166" s="90">
        <v>1.39</v>
      </c>
      <c r="J166" s="90">
        <v>5.3</v>
      </c>
      <c r="K166" s="90">
        <f t="shared" si="191"/>
        <v>22.87</v>
      </c>
      <c r="L166" s="91">
        <f t="shared" si="192"/>
        <v>20.23</v>
      </c>
      <c r="M166" s="91">
        <f t="shared" si="193"/>
        <v>1.62</v>
      </c>
      <c r="N166" s="91">
        <f t="shared" si="194"/>
        <v>6.19</v>
      </c>
      <c r="O166" s="91">
        <f t="shared" si="195"/>
        <v>28.04</v>
      </c>
      <c r="P166" s="115">
        <f t="shared" si="196"/>
        <v>62.13</v>
      </c>
      <c r="Q166" s="115">
        <f t="shared" si="197"/>
        <v>5.34</v>
      </c>
      <c r="R166" s="115">
        <f t="shared" si="198"/>
        <v>20.350000000000001</v>
      </c>
      <c r="S166" s="115">
        <f t="shared" si="199"/>
        <v>87.82</v>
      </c>
      <c r="T166" s="116">
        <f t="shared" si="200"/>
        <v>77.680000000000007</v>
      </c>
      <c r="U166" s="116">
        <f t="shared" si="201"/>
        <v>6.22</v>
      </c>
      <c r="V166" s="116">
        <f t="shared" si="202"/>
        <v>23.77</v>
      </c>
      <c r="W166" s="116">
        <f t="shared" si="203"/>
        <v>107.67</v>
      </c>
    </row>
    <row r="167" spans="1:23" s="1" customFormat="1" ht="12">
      <c r="A167" s="95" t="s">
        <v>150</v>
      </c>
      <c r="B167" s="5"/>
      <c r="C167" s="5"/>
      <c r="D167" s="5" t="s">
        <v>456</v>
      </c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 spans="1:23" s="1" customFormat="1" ht="101.25">
      <c r="A168" s="95" t="s">
        <v>457</v>
      </c>
      <c r="B168" s="5" t="s">
        <v>306</v>
      </c>
      <c r="C168" s="5" t="s">
        <v>23</v>
      </c>
      <c r="D168" s="5" t="s">
        <v>458</v>
      </c>
      <c r="E168" s="5" t="s">
        <v>3</v>
      </c>
      <c r="F168" s="5">
        <v>67.05</v>
      </c>
      <c r="G168" s="5">
        <v>58.17</v>
      </c>
      <c r="H168" s="90">
        <v>50.57</v>
      </c>
      <c r="I168" s="90">
        <v>0</v>
      </c>
      <c r="J168" s="90">
        <v>7.6</v>
      </c>
      <c r="K168" s="90">
        <f t="shared" si="191"/>
        <v>58.17</v>
      </c>
      <c r="L168" s="91">
        <f t="shared" si="192"/>
        <v>63.21</v>
      </c>
      <c r="M168" s="91">
        <f t="shared" si="193"/>
        <v>0</v>
      </c>
      <c r="N168" s="91">
        <f t="shared" si="194"/>
        <v>8.8800000000000008</v>
      </c>
      <c r="O168" s="91">
        <f t="shared" si="195"/>
        <v>72.09</v>
      </c>
      <c r="P168" s="115">
        <f t="shared" si="196"/>
        <v>3390.72</v>
      </c>
      <c r="Q168" s="115">
        <f t="shared" si="197"/>
        <v>0</v>
      </c>
      <c r="R168" s="115">
        <f t="shared" si="198"/>
        <v>509.58</v>
      </c>
      <c r="S168" s="115">
        <f t="shared" si="199"/>
        <v>3900.3</v>
      </c>
      <c r="T168" s="116">
        <f t="shared" si="200"/>
        <v>4238.2299999999996</v>
      </c>
      <c r="U168" s="116">
        <f t="shared" si="201"/>
        <v>0</v>
      </c>
      <c r="V168" s="116">
        <f t="shared" si="202"/>
        <v>595.4</v>
      </c>
      <c r="W168" s="116">
        <f t="shared" si="203"/>
        <v>4833.63</v>
      </c>
    </row>
    <row r="169" spans="1:23" s="1" customFormat="1" ht="22.5">
      <c r="A169" s="95" t="s">
        <v>459</v>
      </c>
      <c r="B169" s="5" t="s">
        <v>275</v>
      </c>
      <c r="C169" s="5" t="s">
        <v>176</v>
      </c>
      <c r="D169" s="5" t="s">
        <v>276</v>
      </c>
      <c r="E169" s="5" t="s">
        <v>4</v>
      </c>
      <c r="F169" s="5">
        <v>3.68</v>
      </c>
      <c r="G169" s="5">
        <v>301.44</v>
      </c>
      <c r="H169" s="90">
        <v>33.1</v>
      </c>
      <c r="I169" s="90">
        <v>0</v>
      </c>
      <c r="J169" s="90">
        <v>268.33999999999997</v>
      </c>
      <c r="K169" s="90">
        <f t="shared" si="191"/>
        <v>301.44</v>
      </c>
      <c r="L169" s="91">
        <f t="shared" si="192"/>
        <v>41.38</v>
      </c>
      <c r="M169" s="91">
        <f t="shared" si="193"/>
        <v>0</v>
      </c>
      <c r="N169" s="91">
        <f t="shared" si="194"/>
        <v>313.42</v>
      </c>
      <c r="O169" s="91">
        <f t="shared" si="195"/>
        <v>354.8</v>
      </c>
      <c r="P169" s="115">
        <f t="shared" si="196"/>
        <v>121.81</v>
      </c>
      <c r="Q169" s="115">
        <f t="shared" si="197"/>
        <v>0</v>
      </c>
      <c r="R169" s="115">
        <f t="shared" si="198"/>
        <v>987.49</v>
      </c>
      <c r="S169" s="115">
        <f t="shared" si="199"/>
        <v>1109.3</v>
      </c>
      <c r="T169" s="116">
        <f t="shared" si="200"/>
        <v>152.28</v>
      </c>
      <c r="U169" s="116">
        <f t="shared" si="201"/>
        <v>0</v>
      </c>
      <c r="V169" s="116">
        <f t="shared" si="202"/>
        <v>1153.3900000000001</v>
      </c>
      <c r="W169" s="116">
        <f t="shared" si="203"/>
        <v>1305.67</v>
      </c>
    </row>
    <row r="170" spans="1:23" s="1" customFormat="1" ht="78.75">
      <c r="A170" s="95" t="s">
        <v>460</v>
      </c>
      <c r="B170" s="5" t="s">
        <v>461</v>
      </c>
      <c r="C170" s="5" t="s">
        <v>6</v>
      </c>
      <c r="D170" s="5" t="s">
        <v>462</v>
      </c>
      <c r="E170" s="5" t="s">
        <v>35</v>
      </c>
      <c r="F170" s="5">
        <v>265</v>
      </c>
      <c r="G170" s="5">
        <v>7.13</v>
      </c>
      <c r="H170" s="90">
        <v>1.37</v>
      </c>
      <c r="I170" s="90">
        <v>0.02</v>
      </c>
      <c r="J170" s="90">
        <v>5.74</v>
      </c>
      <c r="K170" s="90">
        <f t="shared" si="191"/>
        <v>7.13</v>
      </c>
      <c r="L170" s="91">
        <f t="shared" si="192"/>
        <v>1.71</v>
      </c>
      <c r="M170" s="91">
        <f t="shared" si="193"/>
        <v>0.02</v>
      </c>
      <c r="N170" s="91">
        <f t="shared" si="194"/>
        <v>6.7</v>
      </c>
      <c r="O170" s="91">
        <f t="shared" si="195"/>
        <v>8.43</v>
      </c>
      <c r="P170" s="115">
        <f t="shared" si="196"/>
        <v>363.05</v>
      </c>
      <c r="Q170" s="115">
        <f t="shared" si="197"/>
        <v>5.3</v>
      </c>
      <c r="R170" s="115">
        <f t="shared" si="198"/>
        <v>1521.1</v>
      </c>
      <c r="S170" s="115">
        <f t="shared" si="199"/>
        <v>1889.45</v>
      </c>
      <c r="T170" s="116">
        <f t="shared" si="200"/>
        <v>453.15</v>
      </c>
      <c r="U170" s="116">
        <f t="shared" si="201"/>
        <v>5.3</v>
      </c>
      <c r="V170" s="116">
        <f t="shared" si="202"/>
        <v>1775.5</v>
      </c>
      <c r="W170" s="116">
        <f t="shared" si="203"/>
        <v>2233.9499999999998</v>
      </c>
    </row>
    <row r="171" spans="1:23" s="1" customFormat="1" ht="78.75">
      <c r="A171" s="95" t="s">
        <v>463</v>
      </c>
      <c r="B171" s="5" t="s">
        <v>464</v>
      </c>
      <c r="C171" s="5" t="s">
        <v>6</v>
      </c>
      <c r="D171" s="5" t="s">
        <v>465</v>
      </c>
      <c r="E171" s="5" t="s">
        <v>35</v>
      </c>
      <c r="F171" s="5">
        <v>56.83</v>
      </c>
      <c r="G171" s="5">
        <v>12.23</v>
      </c>
      <c r="H171" s="90">
        <v>5.41</v>
      </c>
      <c r="I171" s="90">
        <v>0.1</v>
      </c>
      <c r="J171" s="90">
        <v>6.72</v>
      </c>
      <c r="K171" s="90">
        <f t="shared" si="191"/>
        <v>12.23</v>
      </c>
      <c r="L171" s="91">
        <f t="shared" si="192"/>
        <v>6.76</v>
      </c>
      <c r="M171" s="91">
        <f t="shared" si="193"/>
        <v>0.12</v>
      </c>
      <c r="N171" s="91">
        <f t="shared" si="194"/>
        <v>7.85</v>
      </c>
      <c r="O171" s="91">
        <f t="shared" si="195"/>
        <v>14.73</v>
      </c>
      <c r="P171" s="115">
        <f t="shared" si="196"/>
        <v>307.45</v>
      </c>
      <c r="Q171" s="115">
        <f t="shared" si="197"/>
        <v>5.68</v>
      </c>
      <c r="R171" s="115">
        <f t="shared" si="198"/>
        <v>381.9</v>
      </c>
      <c r="S171" s="115">
        <f t="shared" si="199"/>
        <v>695.03</v>
      </c>
      <c r="T171" s="116">
        <f t="shared" si="200"/>
        <v>384.17</v>
      </c>
      <c r="U171" s="116">
        <f t="shared" si="201"/>
        <v>6.82</v>
      </c>
      <c r="V171" s="116">
        <f t="shared" si="202"/>
        <v>446.12</v>
      </c>
      <c r="W171" s="116">
        <f t="shared" si="203"/>
        <v>837.11</v>
      </c>
    </row>
    <row r="172" spans="1:23" s="1" customFormat="1" ht="78.75">
      <c r="A172" s="95" t="s">
        <v>466</v>
      </c>
      <c r="B172" s="5" t="s">
        <v>461</v>
      </c>
      <c r="C172" s="5" t="s">
        <v>6</v>
      </c>
      <c r="D172" s="5" t="s">
        <v>467</v>
      </c>
      <c r="E172" s="5" t="s">
        <v>35</v>
      </c>
      <c r="F172" s="5">
        <v>249</v>
      </c>
      <c r="G172" s="5">
        <v>7.13</v>
      </c>
      <c r="H172" s="90">
        <v>1.37</v>
      </c>
      <c r="I172" s="90">
        <v>0.02</v>
      </c>
      <c r="J172" s="90">
        <v>5.74</v>
      </c>
      <c r="K172" s="90">
        <f t="shared" si="191"/>
        <v>7.13</v>
      </c>
      <c r="L172" s="91">
        <f t="shared" si="192"/>
        <v>1.71</v>
      </c>
      <c r="M172" s="91">
        <f t="shared" si="193"/>
        <v>0.02</v>
      </c>
      <c r="N172" s="91">
        <f t="shared" si="194"/>
        <v>6.7</v>
      </c>
      <c r="O172" s="91">
        <f t="shared" si="195"/>
        <v>8.43</v>
      </c>
      <c r="P172" s="115">
        <f t="shared" si="196"/>
        <v>341.13</v>
      </c>
      <c r="Q172" s="115">
        <f t="shared" si="197"/>
        <v>4.9800000000000004</v>
      </c>
      <c r="R172" s="115">
        <f t="shared" si="198"/>
        <v>1429.26</v>
      </c>
      <c r="S172" s="115">
        <f t="shared" si="199"/>
        <v>1775.37</v>
      </c>
      <c r="T172" s="116">
        <f t="shared" si="200"/>
        <v>425.79</v>
      </c>
      <c r="U172" s="116">
        <f t="shared" si="201"/>
        <v>4.9800000000000004</v>
      </c>
      <c r="V172" s="116">
        <f t="shared" si="202"/>
        <v>1668.3</v>
      </c>
      <c r="W172" s="116">
        <f t="shared" si="203"/>
        <v>2099.0700000000002</v>
      </c>
    </row>
    <row r="173" spans="1:23" s="1" customFormat="1" ht="78.75">
      <c r="A173" s="95" t="s">
        <v>468</v>
      </c>
      <c r="B173" s="5" t="s">
        <v>464</v>
      </c>
      <c r="C173" s="5" t="s">
        <v>6</v>
      </c>
      <c r="D173" s="5" t="s">
        <v>469</v>
      </c>
      <c r="E173" s="5" t="s">
        <v>35</v>
      </c>
      <c r="F173" s="5">
        <v>43.24</v>
      </c>
      <c r="G173" s="5">
        <v>12.23</v>
      </c>
      <c r="H173" s="90">
        <v>5.41</v>
      </c>
      <c r="I173" s="90">
        <v>0.1</v>
      </c>
      <c r="J173" s="90">
        <v>6.72</v>
      </c>
      <c r="K173" s="90">
        <f t="shared" si="191"/>
        <v>12.23</v>
      </c>
      <c r="L173" s="91">
        <f t="shared" si="192"/>
        <v>6.76</v>
      </c>
      <c r="M173" s="91">
        <f t="shared" si="193"/>
        <v>0.12</v>
      </c>
      <c r="N173" s="91">
        <f t="shared" si="194"/>
        <v>7.85</v>
      </c>
      <c r="O173" s="91">
        <f t="shared" si="195"/>
        <v>14.73</v>
      </c>
      <c r="P173" s="115">
        <f t="shared" si="196"/>
        <v>233.93</v>
      </c>
      <c r="Q173" s="115">
        <f t="shared" si="197"/>
        <v>4.32</v>
      </c>
      <c r="R173" s="115">
        <f t="shared" si="198"/>
        <v>290.57</v>
      </c>
      <c r="S173" s="115">
        <f t="shared" si="199"/>
        <v>528.82000000000005</v>
      </c>
      <c r="T173" s="116">
        <f t="shared" si="200"/>
        <v>292.3</v>
      </c>
      <c r="U173" s="116">
        <f t="shared" si="201"/>
        <v>5.19</v>
      </c>
      <c r="V173" s="116">
        <f t="shared" si="202"/>
        <v>339.43</v>
      </c>
      <c r="W173" s="116">
        <f t="shared" si="203"/>
        <v>636.91999999999996</v>
      </c>
    </row>
    <row r="174" spans="1:23" s="1" customFormat="1" ht="33.75">
      <c r="A174" s="95" t="s">
        <v>470</v>
      </c>
      <c r="B174" s="5" t="s">
        <v>174</v>
      </c>
      <c r="C174" s="5" t="s">
        <v>23</v>
      </c>
      <c r="D174" s="5" t="s">
        <v>471</v>
      </c>
      <c r="E174" s="5" t="s">
        <v>175</v>
      </c>
      <c r="F174" s="5">
        <v>240</v>
      </c>
      <c r="G174" s="5">
        <v>3.99</v>
      </c>
      <c r="H174" s="90">
        <v>0</v>
      </c>
      <c r="I174" s="90">
        <v>0</v>
      </c>
      <c r="J174" s="90">
        <v>3.99</v>
      </c>
      <c r="K174" s="90">
        <f t="shared" si="191"/>
        <v>3.99</v>
      </c>
      <c r="L174" s="91">
        <f t="shared" si="192"/>
        <v>0</v>
      </c>
      <c r="M174" s="91">
        <f t="shared" si="193"/>
        <v>0</v>
      </c>
      <c r="N174" s="91">
        <f t="shared" si="194"/>
        <v>4.66</v>
      </c>
      <c r="O174" s="91">
        <f t="shared" si="195"/>
        <v>4.66</v>
      </c>
      <c r="P174" s="115">
        <f t="shared" si="196"/>
        <v>0</v>
      </c>
      <c r="Q174" s="115">
        <f t="shared" si="197"/>
        <v>0</v>
      </c>
      <c r="R174" s="115">
        <f t="shared" si="198"/>
        <v>957.6</v>
      </c>
      <c r="S174" s="115">
        <f t="shared" si="199"/>
        <v>957.6</v>
      </c>
      <c r="T174" s="116">
        <f t="shared" si="200"/>
        <v>0</v>
      </c>
      <c r="U174" s="116">
        <f t="shared" si="201"/>
        <v>0</v>
      </c>
      <c r="V174" s="116">
        <f t="shared" si="202"/>
        <v>1118.4000000000001</v>
      </c>
      <c r="W174" s="116">
        <f t="shared" si="203"/>
        <v>1118.4000000000001</v>
      </c>
    </row>
    <row r="175" spans="1:23" s="1" customFormat="1" ht="22.5">
      <c r="A175" s="95" t="s">
        <v>472</v>
      </c>
      <c r="B175" s="5" t="s">
        <v>172</v>
      </c>
      <c r="C175" s="5" t="s">
        <v>23</v>
      </c>
      <c r="D175" s="5" t="s">
        <v>473</v>
      </c>
      <c r="E175" s="5" t="s">
        <v>3</v>
      </c>
      <c r="F175" s="5">
        <v>60</v>
      </c>
      <c r="G175" s="5">
        <v>3.38</v>
      </c>
      <c r="H175" s="90">
        <v>3.38</v>
      </c>
      <c r="I175" s="90">
        <v>0</v>
      </c>
      <c r="J175" s="90">
        <v>0</v>
      </c>
      <c r="K175" s="90">
        <f t="shared" si="191"/>
        <v>3.38</v>
      </c>
      <c r="L175" s="91">
        <f t="shared" si="192"/>
        <v>4.2300000000000004</v>
      </c>
      <c r="M175" s="91">
        <f t="shared" si="193"/>
        <v>0</v>
      </c>
      <c r="N175" s="91">
        <f t="shared" si="194"/>
        <v>0</v>
      </c>
      <c r="O175" s="91">
        <f t="shared" si="195"/>
        <v>4.2300000000000004</v>
      </c>
      <c r="P175" s="115">
        <f t="shared" si="196"/>
        <v>202.8</v>
      </c>
      <c r="Q175" s="115">
        <f t="shared" si="197"/>
        <v>0</v>
      </c>
      <c r="R175" s="115">
        <f t="shared" si="198"/>
        <v>0</v>
      </c>
      <c r="S175" s="115">
        <f t="shared" si="199"/>
        <v>202.8</v>
      </c>
      <c r="T175" s="116">
        <f t="shared" si="200"/>
        <v>253.8</v>
      </c>
      <c r="U175" s="116">
        <f t="shared" si="201"/>
        <v>0</v>
      </c>
      <c r="V175" s="116">
        <f t="shared" si="202"/>
        <v>0</v>
      </c>
      <c r="W175" s="116">
        <f t="shared" si="203"/>
        <v>253.8</v>
      </c>
    </row>
    <row r="176" spans="1:23" s="1" customFormat="1" ht="12">
      <c r="A176" s="95" t="s">
        <v>152</v>
      </c>
      <c r="B176" s="5"/>
      <c r="C176" s="5"/>
      <c r="D176" s="5" t="s">
        <v>474</v>
      </c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 spans="1:23" s="1" customFormat="1" ht="78.75">
      <c r="A177" s="95" t="s">
        <v>475</v>
      </c>
      <c r="B177" s="5" t="s">
        <v>476</v>
      </c>
      <c r="C177" s="5" t="s">
        <v>6</v>
      </c>
      <c r="D177" s="5" t="s">
        <v>477</v>
      </c>
      <c r="E177" s="5" t="s">
        <v>3</v>
      </c>
      <c r="F177" s="5">
        <v>60</v>
      </c>
      <c r="G177" s="5">
        <v>110.42</v>
      </c>
      <c r="H177" s="90">
        <v>25.06</v>
      </c>
      <c r="I177" s="90">
        <v>0.74</v>
      </c>
      <c r="J177" s="90">
        <v>84.62</v>
      </c>
      <c r="K177" s="90">
        <f t="shared" si="191"/>
        <v>110.42</v>
      </c>
      <c r="L177" s="91">
        <f t="shared" si="192"/>
        <v>31.33</v>
      </c>
      <c r="M177" s="91">
        <f t="shared" si="193"/>
        <v>0.86</v>
      </c>
      <c r="N177" s="91">
        <f t="shared" si="194"/>
        <v>98.84</v>
      </c>
      <c r="O177" s="91">
        <f t="shared" si="195"/>
        <v>131.03</v>
      </c>
      <c r="P177" s="115">
        <f t="shared" si="196"/>
        <v>1503.6</v>
      </c>
      <c r="Q177" s="115">
        <f t="shared" si="197"/>
        <v>44.4</v>
      </c>
      <c r="R177" s="115">
        <f t="shared" si="198"/>
        <v>5077.2</v>
      </c>
      <c r="S177" s="115">
        <f t="shared" si="199"/>
        <v>6625.2</v>
      </c>
      <c r="T177" s="116">
        <f t="shared" si="200"/>
        <v>1879.8</v>
      </c>
      <c r="U177" s="116">
        <f t="shared" si="201"/>
        <v>51.6</v>
      </c>
      <c r="V177" s="116">
        <f t="shared" si="202"/>
        <v>5930.4</v>
      </c>
      <c r="W177" s="116">
        <f t="shared" si="203"/>
        <v>7861.8</v>
      </c>
    </row>
    <row r="178" spans="1:23" s="1" customFormat="1" ht="45">
      <c r="A178" s="95" t="s">
        <v>478</v>
      </c>
      <c r="B178" s="5" t="s">
        <v>479</v>
      </c>
      <c r="C178" s="5" t="s">
        <v>6</v>
      </c>
      <c r="D178" s="5" t="s">
        <v>480</v>
      </c>
      <c r="E178" s="5" t="s">
        <v>3</v>
      </c>
      <c r="F178" s="5">
        <v>60</v>
      </c>
      <c r="G178" s="5">
        <v>53.59</v>
      </c>
      <c r="H178" s="90">
        <v>9.73</v>
      </c>
      <c r="I178" s="90">
        <v>3.62</v>
      </c>
      <c r="J178" s="90">
        <v>40.24</v>
      </c>
      <c r="K178" s="90">
        <f t="shared" si="191"/>
        <v>53.59</v>
      </c>
      <c r="L178" s="91">
        <f t="shared" si="192"/>
        <v>12.16</v>
      </c>
      <c r="M178" s="91">
        <f t="shared" si="193"/>
        <v>4.2300000000000004</v>
      </c>
      <c r="N178" s="91">
        <f t="shared" si="194"/>
        <v>47</v>
      </c>
      <c r="O178" s="91">
        <f t="shared" si="195"/>
        <v>63.39</v>
      </c>
      <c r="P178" s="115">
        <f t="shared" si="196"/>
        <v>583.79999999999995</v>
      </c>
      <c r="Q178" s="115">
        <f t="shared" si="197"/>
        <v>217.2</v>
      </c>
      <c r="R178" s="115">
        <f t="shared" si="198"/>
        <v>2414.4</v>
      </c>
      <c r="S178" s="115">
        <f t="shared" si="199"/>
        <v>3215.4</v>
      </c>
      <c r="T178" s="116">
        <f t="shared" si="200"/>
        <v>729.6</v>
      </c>
      <c r="U178" s="116">
        <f t="shared" si="201"/>
        <v>253.8</v>
      </c>
      <c r="V178" s="116">
        <f t="shared" si="202"/>
        <v>2820</v>
      </c>
      <c r="W178" s="116">
        <f t="shared" si="203"/>
        <v>3803.4</v>
      </c>
    </row>
    <row r="179" spans="1:23" s="1" customFormat="1" ht="33.75">
      <c r="A179" s="95" t="s">
        <v>481</v>
      </c>
      <c r="B179" s="5" t="s">
        <v>96</v>
      </c>
      <c r="C179" s="5" t="s">
        <v>6</v>
      </c>
      <c r="D179" s="5" t="s">
        <v>89</v>
      </c>
      <c r="E179" s="5" t="s">
        <v>3</v>
      </c>
      <c r="F179" s="5">
        <v>60</v>
      </c>
      <c r="G179" s="5">
        <v>2.11</v>
      </c>
      <c r="H179" s="90">
        <v>0.78</v>
      </c>
      <c r="I179" s="90">
        <v>0.01</v>
      </c>
      <c r="J179" s="90">
        <v>1.32</v>
      </c>
      <c r="K179" s="90">
        <f t="shared" si="191"/>
        <v>2.11</v>
      </c>
      <c r="L179" s="91">
        <f t="shared" si="192"/>
        <v>0.98</v>
      </c>
      <c r="M179" s="91">
        <f t="shared" si="193"/>
        <v>0.01</v>
      </c>
      <c r="N179" s="91">
        <f t="shared" si="194"/>
        <v>1.54</v>
      </c>
      <c r="O179" s="91">
        <f t="shared" si="195"/>
        <v>2.5299999999999998</v>
      </c>
      <c r="P179" s="115">
        <f t="shared" si="196"/>
        <v>46.8</v>
      </c>
      <c r="Q179" s="115">
        <f t="shared" si="197"/>
        <v>0.6</v>
      </c>
      <c r="R179" s="115">
        <f t="shared" si="198"/>
        <v>79.2</v>
      </c>
      <c r="S179" s="115">
        <f t="shared" si="199"/>
        <v>126.6</v>
      </c>
      <c r="T179" s="116">
        <f t="shared" si="200"/>
        <v>58.8</v>
      </c>
      <c r="U179" s="116">
        <f t="shared" si="201"/>
        <v>0.6</v>
      </c>
      <c r="V179" s="116">
        <f t="shared" si="202"/>
        <v>92.4</v>
      </c>
      <c r="W179" s="116">
        <f t="shared" si="203"/>
        <v>151.80000000000001</v>
      </c>
    </row>
    <row r="180" spans="1:23" s="1" customFormat="1" ht="45">
      <c r="A180" s="95" t="s">
        <v>482</v>
      </c>
      <c r="B180" s="5" t="s">
        <v>483</v>
      </c>
      <c r="C180" s="5" t="s">
        <v>6</v>
      </c>
      <c r="D180" s="5" t="s">
        <v>484</v>
      </c>
      <c r="E180" s="5" t="s">
        <v>3</v>
      </c>
      <c r="F180" s="5">
        <v>60</v>
      </c>
      <c r="G180" s="5">
        <v>11.33</v>
      </c>
      <c r="H180" s="90">
        <v>4.93</v>
      </c>
      <c r="I180" s="90">
        <v>0.11</v>
      </c>
      <c r="J180" s="90">
        <v>6.29</v>
      </c>
      <c r="K180" s="90">
        <f t="shared" si="191"/>
        <v>11.33</v>
      </c>
      <c r="L180" s="91">
        <f t="shared" si="192"/>
        <v>6.16</v>
      </c>
      <c r="M180" s="91">
        <f t="shared" si="193"/>
        <v>0.13</v>
      </c>
      <c r="N180" s="91">
        <f t="shared" si="194"/>
        <v>7.35</v>
      </c>
      <c r="O180" s="91">
        <f t="shared" si="195"/>
        <v>13.64</v>
      </c>
      <c r="P180" s="115">
        <f t="shared" si="196"/>
        <v>295.8</v>
      </c>
      <c r="Q180" s="115">
        <f t="shared" si="197"/>
        <v>6.6</v>
      </c>
      <c r="R180" s="115">
        <f t="shared" si="198"/>
        <v>377.4</v>
      </c>
      <c r="S180" s="115">
        <f t="shared" si="199"/>
        <v>679.8</v>
      </c>
      <c r="T180" s="116">
        <f t="shared" si="200"/>
        <v>369.6</v>
      </c>
      <c r="U180" s="116">
        <f t="shared" si="201"/>
        <v>7.8</v>
      </c>
      <c r="V180" s="116">
        <f t="shared" si="202"/>
        <v>441</v>
      </c>
      <c r="W180" s="116">
        <f t="shared" si="203"/>
        <v>818.4</v>
      </c>
    </row>
    <row r="181" spans="1:23" s="1" customFormat="1" ht="12">
      <c r="A181" s="95" t="s">
        <v>154</v>
      </c>
      <c r="B181" s="5"/>
      <c r="C181" s="5"/>
      <c r="D181" s="5" t="s">
        <v>485</v>
      </c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 spans="1:23" s="1" customFormat="1" ht="33.75">
      <c r="A182" s="95" t="s">
        <v>486</v>
      </c>
      <c r="B182" s="5" t="s">
        <v>403</v>
      </c>
      <c r="C182" s="5" t="s">
        <v>14</v>
      </c>
      <c r="D182" s="5" t="s">
        <v>487</v>
      </c>
      <c r="E182" s="5" t="s">
        <v>3</v>
      </c>
      <c r="F182" s="5">
        <v>59.49</v>
      </c>
      <c r="G182" s="5">
        <v>2.36</v>
      </c>
      <c r="H182" s="90">
        <v>1.63</v>
      </c>
      <c r="I182" s="90">
        <v>0.27</v>
      </c>
      <c r="J182" s="90">
        <v>0.46</v>
      </c>
      <c r="K182" s="90">
        <f t="shared" si="191"/>
        <v>2.36</v>
      </c>
      <c r="L182" s="91">
        <f t="shared" si="192"/>
        <v>2.04</v>
      </c>
      <c r="M182" s="91">
        <f t="shared" si="193"/>
        <v>0.32</v>
      </c>
      <c r="N182" s="91">
        <f t="shared" si="194"/>
        <v>0.54</v>
      </c>
      <c r="O182" s="91">
        <f t="shared" si="195"/>
        <v>2.9</v>
      </c>
      <c r="P182" s="115">
        <f t="shared" si="196"/>
        <v>96.97</v>
      </c>
      <c r="Q182" s="115">
        <f t="shared" si="197"/>
        <v>16.059999999999999</v>
      </c>
      <c r="R182" s="115">
        <f t="shared" si="198"/>
        <v>27.37</v>
      </c>
      <c r="S182" s="115">
        <f t="shared" si="199"/>
        <v>140.4</v>
      </c>
      <c r="T182" s="116">
        <f t="shared" si="200"/>
        <v>121.36</v>
      </c>
      <c r="U182" s="116">
        <f t="shared" si="201"/>
        <v>19.04</v>
      </c>
      <c r="V182" s="116">
        <f t="shared" si="202"/>
        <v>32.119999999999997</v>
      </c>
      <c r="W182" s="116">
        <f t="shared" si="203"/>
        <v>172.52</v>
      </c>
    </row>
    <row r="183" spans="1:23" s="1" customFormat="1" ht="22.5">
      <c r="A183" s="95" t="s">
        <v>488</v>
      </c>
      <c r="B183" s="5" t="s">
        <v>263</v>
      </c>
      <c r="C183" s="5" t="s">
        <v>23</v>
      </c>
      <c r="D183" s="5" t="s">
        <v>489</v>
      </c>
      <c r="E183" s="5" t="s">
        <v>4</v>
      </c>
      <c r="F183" s="5">
        <v>2.97</v>
      </c>
      <c r="G183" s="5">
        <v>96.89</v>
      </c>
      <c r="H183" s="90">
        <v>26.28</v>
      </c>
      <c r="I183" s="90">
        <v>0</v>
      </c>
      <c r="J183" s="90">
        <v>70.61</v>
      </c>
      <c r="K183" s="90">
        <f t="shared" si="191"/>
        <v>96.89</v>
      </c>
      <c r="L183" s="91">
        <f t="shared" si="192"/>
        <v>32.85</v>
      </c>
      <c r="M183" s="91">
        <f t="shared" si="193"/>
        <v>0</v>
      </c>
      <c r="N183" s="91">
        <f t="shared" si="194"/>
        <v>82.47</v>
      </c>
      <c r="O183" s="91">
        <f t="shared" si="195"/>
        <v>115.32</v>
      </c>
      <c r="P183" s="115">
        <f t="shared" si="196"/>
        <v>78.05</v>
      </c>
      <c r="Q183" s="115">
        <f t="shared" si="197"/>
        <v>0</v>
      </c>
      <c r="R183" s="115">
        <f t="shared" si="198"/>
        <v>209.71</v>
      </c>
      <c r="S183" s="115">
        <f t="shared" si="199"/>
        <v>287.76</v>
      </c>
      <c r="T183" s="116">
        <f t="shared" si="200"/>
        <v>97.56</v>
      </c>
      <c r="U183" s="116">
        <f t="shared" si="201"/>
        <v>0</v>
      </c>
      <c r="V183" s="116">
        <f t="shared" si="202"/>
        <v>244.94</v>
      </c>
      <c r="W183" s="116">
        <f t="shared" si="203"/>
        <v>342.5</v>
      </c>
    </row>
    <row r="184" spans="1:23" s="1" customFormat="1" ht="45">
      <c r="A184" s="95" t="s">
        <v>490</v>
      </c>
      <c r="B184" s="5" t="s">
        <v>266</v>
      </c>
      <c r="C184" s="5" t="s">
        <v>6</v>
      </c>
      <c r="D184" s="5" t="s">
        <v>286</v>
      </c>
      <c r="E184" s="5" t="s">
        <v>3</v>
      </c>
      <c r="F184" s="5">
        <v>59.49</v>
      </c>
      <c r="G184" s="5">
        <v>5.03</v>
      </c>
      <c r="H184" s="90">
        <v>3.27</v>
      </c>
      <c r="I184" s="90">
        <v>7.0000000000000007E-2</v>
      </c>
      <c r="J184" s="90">
        <v>1.69</v>
      </c>
      <c r="K184" s="90">
        <f t="shared" si="191"/>
        <v>5.03</v>
      </c>
      <c r="L184" s="91">
        <f t="shared" si="192"/>
        <v>4.09</v>
      </c>
      <c r="M184" s="91">
        <f t="shared" si="193"/>
        <v>0.08</v>
      </c>
      <c r="N184" s="91">
        <f t="shared" si="194"/>
        <v>1.97</v>
      </c>
      <c r="O184" s="91">
        <f t="shared" si="195"/>
        <v>6.14</v>
      </c>
      <c r="P184" s="115">
        <f t="shared" si="196"/>
        <v>194.53</v>
      </c>
      <c r="Q184" s="115">
        <f t="shared" si="197"/>
        <v>4.16</v>
      </c>
      <c r="R184" s="115">
        <f t="shared" si="198"/>
        <v>100.54</v>
      </c>
      <c r="S184" s="115">
        <f t="shared" si="199"/>
        <v>299.23</v>
      </c>
      <c r="T184" s="116">
        <f t="shared" si="200"/>
        <v>243.31</v>
      </c>
      <c r="U184" s="116">
        <f t="shared" si="201"/>
        <v>4.76</v>
      </c>
      <c r="V184" s="116">
        <f t="shared" si="202"/>
        <v>117.2</v>
      </c>
      <c r="W184" s="116">
        <f t="shared" si="203"/>
        <v>365.27</v>
      </c>
    </row>
    <row r="185" spans="1:23" s="1" customFormat="1" ht="22.5">
      <c r="A185" s="95" t="s">
        <v>491</v>
      </c>
      <c r="B185" s="5" t="s">
        <v>492</v>
      </c>
      <c r="C185" s="5" t="s">
        <v>177</v>
      </c>
      <c r="D185" s="5" t="s">
        <v>493</v>
      </c>
      <c r="E185" s="5" t="s">
        <v>3</v>
      </c>
      <c r="F185" s="5">
        <v>59.49</v>
      </c>
      <c r="G185" s="5">
        <v>28.05</v>
      </c>
      <c r="H185" s="90">
        <v>18.77</v>
      </c>
      <c r="I185" s="90">
        <v>0</v>
      </c>
      <c r="J185" s="90">
        <v>9.2799999999999994</v>
      </c>
      <c r="K185" s="90">
        <f t="shared" si="191"/>
        <v>28.05</v>
      </c>
      <c r="L185" s="91">
        <f t="shared" si="192"/>
        <v>23.46</v>
      </c>
      <c r="M185" s="91">
        <f t="shared" si="193"/>
        <v>0</v>
      </c>
      <c r="N185" s="91">
        <f t="shared" si="194"/>
        <v>10.84</v>
      </c>
      <c r="O185" s="91">
        <f t="shared" si="195"/>
        <v>34.299999999999997</v>
      </c>
      <c r="P185" s="115">
        <f t="shared" si="196"/>
        <v>1116.6300000000001</v>
      </c>
      <c r="Q185" s="115">
        <f t="shared" si="197"/>
        <v>0</v>
      </c>
      <c r="R185" s="115">
        <f t="shared" si="198"/>
        <v>552.07000000000005</v>
      </c>
      <c r="S185" s="115">
        <f t="shared" si="199"/>
        <v>1668.7</v>
      </c>
      <c r="T185" s="116">
        <f t="shared" si="200"/>
        <v>1395.64</v>
      </c>
      <c r="U185" s="116">
        <f t="shared" si="201"/>
        <v>0</v>
      </c>
      <c r="V185" s="116">
        <f t="shared" si="202"/>
        <v>644.87</v>
      </c>
      <c r="W185" s="116">
        <f t="shared" si="203"/>
        <v>2040.51</v>
      </c>
    </row>
    <row r="186" spans="1:23" s="1" customFormat="1" ht="45">
      <c r="A186" s="95" t="s">
        <v>494</v>
      </c>
      <c r="B186" s="5" t="s">
        <v>495</v>
      </c>
      <c r="C186" s="5" t="s">
        <v>6</v>
      </c>
      <c r="D186" s="5" t="s">
        <v>496</v>
      </c>
      <c r="E186" s="5" t="s">
        <v>3</v>
      </c>
      <c r="F186" s="5">
        <v>59.49</v>
      </c>
      <c r="G186" s="5">
        <v>8.7100000000000009</v>
      </c>
      <c r="H186" s="90">
        <v>4.28</v>
      </c>
      <c r="I186" s="90">
        <v>0.14000000000000001</v>
      </c>
      <c r="J186" s="90">
        <v>4.29</v>
      </c>
      <c r="K186" s="90">
        <f t="shared" si="191"/>
        <v>8.7100000000000009</v>
      </c>
      <c r="L186" s="91">
        <f t="shared" si="192"/>
        <v>5.35</v>
      </c>
      <c r="M186" s="91">
        <f t="shared" si="193"/>
        <v>0.16</v>
      </c>
      <c r="N186" s="91">
        <f t="shared" si="194"/>
        <v>5.01</v>
      </c>
      <c r="O186" s="91">
        <f t="shared" si="195"/>
        <v>10.52</v>
      </c>
      <c r="P186" s="115">
        <f t="shared" si="196"/>
        <v>254.62</v>
      </c>
      <c r="Q186" s="115">
        <f t="shared" si="197"/>
        <v>8.33</v>
      </c>
      <c r="R186" s="115">
        <f t="shared" si="198"/>
        <v>255.21</v>
      </c>
      <c r="S186" s="115">
        <f t="shared" si="199"/>
        <v>518.16</v>
      </c>
      <c r="T186" s="116">
        <f t="shared" si="200"/>
        <v>318.27</v>
      </c>
      <c r="U186" s="116">
        <f t="shared" si="201"/>
        <v>9.52</v>
      </c>
      <c r="V186" s="116">
        <f t="shared" si="202"/>
        <v>298.04000000000002</v>
      </c>
      <c r="W186" s="116">
        <f t="shared" si="203"/>
        <v>625.83000000000004</v>
      </c>
    </row>
    <row r="187" spans="1:23" s="1" customFormat="1" ht="67.5">
      <c r="A187" s="95" t="s">
        <v>497</v>
      </c>
      <c r="B187" s="5" t="s">
        <v>498</v>
      </c>
      <c r="C187" s="5" t="s">
        <v>6</v>
      </c>
      <c r="D187" s="5" t="s">
        <v>499</v>
      </c>
      <c r="E187" s="5" t="s">
        <v>3</v>
      </c>
      <c r="F187" s="5">
        <v>59.49</v>
      </c>
      <c r="G187" s="5">
        <v>62.87</v>
      </c>
      <c r="H187" s="90">
        <v>17.010000000000002</v>
      </c>
      <c r="I187" s="90">
        <v>0.51</v>
      </c>
      <c r="J187" s="90">
        <v>45.35</v>
      </c>
      <c r="K187" s="90">
        <f t="shared" si="191"/>
        <v>62.87</v>
      </c>
      <c r="L187" s="91">
        <f t="shared" si="192"/>
        <v>21.26</v>
      </c>
      <c r="M187" s="91">
        <f t="shared" si="193"/>
        <v>0.6</v>
      </c>
      <c r="N187" s="91">
        <f t="shared" si="194"/>
        <v>52.97</v>
      </c>
      <c r="O187" s="91">
        <f t="shared" si="195"/>
        <v>74.83</v>
      </c>
      <c r="P187" s="115">
        <f t="shared" si="196"/>
        <v>1011.92</v>
      </c>
      <c r="Q187" s="115">
        <f t="shared" si="197"/>
        <v>30.34</v>
      </c>
      <c r="R187" s="115">
        <f t="shared" si="198"/>
        <v>2697.87</v>
      </c>
      <c r="S187" s="115">
        <f t="shared" si="199"/>
        <v>3740.13</v>
      </c>
      <c r="T187" s="116">
        <f t="shared" si="200"/>
        <v>1264.76</v>
      </c>
      <c r="U187" s="116">
        <f t="shared" si="201"/>
        <v>35.69</v>
      </c>
      <c r="V187" s="116">
        <f t="shared" si="202"/>
        <v>3151.19</v>
      </c>
      <c r="W187" s="116">
        <f t="shared" si="203"/>
        <v>4451.6400000000003</v>
      </c>
    </row>
    <row r="188" spans="1:23" s="1" customFormat="1" ht="67.5">
      <c r="A188" s="95" t="s">
        <v>500</v>
      </c>
      <c r="B188" s="5" t="s">
        <v>501</v>
      </c>
      <c r="C188" s="5" t="s">
        <v>6</v>
      </c>
      <c r="D188" s="5" t="s">
        <v>502</v>
      </c>
      <c r="E188" s="5" t="s">
        <v>3</v>
      </c>
      <c r="F188" s="5">
        <v>7.75</v>
      </c>
      <c r="G188" s="5">
        <v>95.03</v>
      </c>
      <c r="H188" s="90">
        <v>20.99</v>
      </c>
      <c r="I188" s="90">
        <v>0.44</v>
      </c>
      <c r="J188" s="90">
        <v>73.599999999999994</v>
      </c>
      <c r="K188" s="90">
        <f t="shared" si="191"/>
        <v>95.03</v>
      </c>
      <c r="L188" s="91">
        <f t="shared" si="192"/>
        <v>26.24</v>
      </c>
      <c r="M188" s="91">
        <f t="shared" si="193"/>
        <v>0.51</v>
      </c>
      <c r="N188" s="91">
        <f t="shared" si="194"/>
        <v>85.96</v>
      </c>
      <c r="O188" s="91">
        <f t="shared" si="195"/>
        <v>112.71</v>
      </c>
      <c r="P188" s="115">
        <f t="shared" si="196"/>
        <v>162.66999999999999</v>
      </c>
      <c r="Q188" s="115">
        <f t="shared" si="197"/>
        <v>3.41</v>
      </c>
      <c r="R188" s="115">
        <f t="shared" si="198"/>
        <v>570.4</v>
      </c>
      <c r="S188" s="115">
        <f t="shared" si="199"/>
        <v>736.48</v>
      </c>
      <c r="T188" s="116">
        <f t="shared" si="200"/>
        <v>203.36</v>
      </c>
      <c r="U188" s="116">
        <f t="shared" si="201"/>
        <v>3.95</v>
      </c>
      <c r="V188" s="116">
        <f t="shared" si="202"/>
        <v>666.19</v>
      </c>
      <c r="W188" s="116">
        <f t="shared" si="203"/>
        <v>873.5</v>
      </c>
    </row>
    <row r="189" spans="1:23" s="1" customFormat="1" ht="67.5">
      <c r="A189" s="95" t="s">
        <v>503</v>
      </c>
      <c r="B189" s="5" t="s">
        <v>504</v>
      </c>
      <c r="C189" s="5" t="s">
        <v>6</v>
      </c>
      <c r="D189" s="5" t="s">
        <v>505</v>
      </c>
      <c r="E189" s="5" t="s">
        <v>3</v>
      </c>
      <c r="F189" s="5">
        <v>50.92</v>
      </c>
      <c r="G189" s="5">
        <v>90.28</v>
      </c>
      <c r="H189" s="90">
        <v>10.17</v>
      </c>
      <c r="I189" s="90">
        <v>0.22</v>
      </c>
      <c r="J189" s="90">
        <v>79.89</v>
      </c>
      <c r="K189" s="90">
        <f t="shared" si="191"/>
        <v>90.28</v>
      </c>
      <c r="L189" s="91">
        <f t="shared" si="192"/>
        <v>12.71</v>
      </c>
      <c r="M189" s="91">
        <f t="shared" si="193"/>
        <v>0.26</v>
      </c>
      <c r="N189" s="91">
        <f t="shared" si="194"/>
        <v>93.31</v>
      </c>
      <c r="O189" s="91">
        <f t="shared" si="195"/>
        <v>106.28</v>
      </c>
      <c r="P189" s="115">
        <f t="shared" si="196"/>
        <v>517.86</v>
      </c>
      <c r="Q189" s="115">
        <f t="shared" si="197"/>
        <v>11.2</v>
      </c>
      <c r="R189" s="115">
        <f t="shared" si="198"/>
        <v>4068</v>
      </c>
      <c r="S189" s="115">
        <f t="shared" si="199"/>
        <v>4597.0600000000004</v>
      </c>
      <c r="T189" s="116">
        <f t="shared" si="200"/>
        <v>647.19000000000005</v>
      </c>
      <c r="U189" s="116">
        <f t="shared" si="201"/>
        <v>13.24</v>
      </c>
      <c r="V189" s="116">
        <f t="shared" si="202"/>
        <v>4751.3500000000004</v>
      </c>
      <c r="W189" s="116">
        <f t="shared" si="203"/>
        <v>5411.78</v>
      </c>
    </row>
    <row r="190" spans="1:23" s="1" customFormat="1" ht="33.75">
      <c r="A190" s="95" t="s">
        <v>506</v>
      </c>
      <c r="B190" s="5" t="s">
        <v>507</v>
      </c>
      <c r="C190" s="5" t="s">
        <v>6</v>
      </c>
      <c r="D190" s="5" t="s">
        <v>508</v>
      </c>
      <c r="E190" s="5" t="s">
        <v>0</v>
      </c>
      <c r="F190" s="5">
        <v>4.4000000000000004</v>
      </c>
      <c r="G190" s="5">
        <v>77.66</v>
      </c>
      <c r="H190" s="90">
        <v>12.03</v>
      </c>
      <c r="I190" s="90">
        <v>0.28000000000000003</v>
      </c>
      <c r="J190" s="90">
        <v>65.349999999999994</v>
      </c>
      <c r="K190" s="90">
        <f t="shared" si="191"/>
        <v>77.66</v>
      </c>
      <c r="L190" s="91">
        <f t="shared" si="192"/>
        <v>15.04</v>
      </c>
      <c r="M190" s="91">
        <f t="shared" si="193"/>
        <v>0.33</v>
      </c>
      <c r="N190" s="91">
        <f t="shared" si="194"/>
        <v>76.33</v>
      </c>
      <c r="O190" s="91">
        <f t="shared" si="195"/>
        <v>91.7</v>
      </c>
      <c r="P190" s="115">
        <f t="shared" si="196"/>
        <v>52.93</v>
      </c>
      <c r="Q190" s="115">
        <f t="shared" si="197"/>
        <v>1.23</v>
      </c>
      <c r="R190" s="115">
        <f t="shared" si="198"/>
        <v>287.54000000000002</v>
      </c>
      <c r="S190" s="115">
        <f t="shared" si="199"/>
        <v>341.7</v>
      </c>
      <c r="T190" s="116">
        <f t="shared" si="200"/>
        <v>66.180000000000007</v>
      </c>
      <c r="U190" s="116">
        <f t="shared" si="201"/>
        <v>1.45</v>
      </c>
      <c r="V190" s="116">
        <f t="shared" si="202"/>
        <v>335.85</v>
      </c>
      <c r="W190" s="116">
        <f t="shared" si="203"/>
        <v>403.48</v>
      </c>
    </row>
    <row r="191" spans="1:23" s="1" customFormat="1" ht="12">
      <c r="A191" s="95" t="s">
        <v>155</v>
      </c>
      <c r="B191" s="5"/>
      <c r="C191" s="5"/>
      <c r="D191" s="5" t="s">
        <v>509</v>
      </c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1:23" s="1" customFormat="1" ht="33.75">
      <c r="A192" s="95" t="s">
        <v>510</v>
      </c>
      <c r="B192" s="5" t="s">
        <v>317</v>
      </c>
      <c r="C192" s="5" t="s">
        <v>23</v>
      </c>
      <c r="D192" s="5" t="s">
        <v>318</v>
      </c>
      <c r="E192" s="5" t="s">
        <v>3</v>
      </c>
      <c r="F192" s="5">
        <v>90</v>
      </c>
      <c r="G192" s="5">
        <v>42.07</v>
      </c>
      <c r="H192" s="90">
        <v>21.11</v>
      </c>
      <c r="I192" s="90">
        <v>0</v>
      </c>
      <c r="J192" s="90">
        <v>20.96</v>
      </c>
      <c r="K192" s="90">
        <f t="shared" si="191"/>
        <v>42.07</v>
      </c>
      <c r="L192" s="91">
        <f t="shared" si="192"/>
        <v>26.39</v>
      </c>
      <c r="M192" s="91">
        <f t="shared" si="193"/>
        <v>0</v>
      </c>
      <c r="N192" s="91">
        <f t="shared" si="194"/>
        <v>24.48</v>
      </c>
      <c r="O192" s="91">
        <f t="shared" si="195"/>
        <v>50.87</v>
      </c>
      <c r="P192" s="115">
        <f t="shared" si="196"/>
        <v>1899.9</v>
      </c>
      <c r="Q192" s="115">
        <f t="shared" si="197"/>
        <v>0</v>
      </c>
      <c r="R192" s="115">
        <f t="shared" si="198"/>
        <v>1886.4</v>
      </c>
      <c r="S192" s="115">
        <f t="shared" si="199"/>
        <v>3786.3</v>
      </c>
      <c r="T192" s="116">
        <f t="shared" si="200"/>
        <v>2375.1</v>
      </c>
      <c r="U192" s="116">
        <f t="shared" si="201"/>
        <v>0</v>
      </c>
      <c r="V192" s="116">
        <f t="shared" si="202"/>
        <v>2203.1999999999998</v>
      </c>
      <c r="W192" s="116">
        <f t="shared" si="203"/>
        <v>4578.3</v>
      </c>
    </row>
    <row r="193" spans="1:23" s="1" customFormat="1" ht="22.5">
      <c r="A193" s="95" t="s">
        <v>511</v>
      </c>
      <c r="B193" s="5" t="s">
        <v>206</v>
      </c>
      <c r="C193" s="5" t="s">
        <v>177</v>
      </c>
      <c r="D193" s="5" t="s">
        <v>207</v>
      </c>
      <c r="E193" s="5" t="s">
        <v>3</v>
      </c>
      <c r="F193" s="5">
        <v>159.66</v>
      </c>
      <c r="G193" s="5">
        <v>6.8</v>
      </c>
      <c r="H193" s="90">
        <v>4.37</v>
      </c>
      <c r="I193" s="90">
        <v>0</v>
      </c>
      <c r="J193" s="90">
        <v>2.4300000000000002</v>
      </c>
      <c r="K193" s="90">
        <f t="shared" si="191"/>
        <v>6.8</v>
      </c>
      <c r="L193" s="91">
        <f t="shared" si="192"/>
        <v>5.46</v>
      </c>
      <c r="M193" s="91">
        <f t="shared" si="193"/>
        <v>0</v>
      </c>
      <c r="N193" s="91">
        <f t="shared" si="194"/>
        <v>2.84</v>
      </c>
      <c r="O193" s="91">
        <f t="shared" si="195"/>
        <v>8.3000000000000007</v>
      </c>
      <c r="P193" s="115">
        <f t="shared" si="196"/>
        <v>697.71</v>
      </c>
      <c r="Q193" s="115">
        <f t="shared" si="197"/>
        <v>0</v>
      </c>
      <c r="R193" s="115">
        <f t="shared" si="198"/>
        <v>387.97</v>
      </c>
      <c r="S193" s="115">
        <f t="shared" si="199"/>
        <v>1085.68</v>
      </c>
      <c r="T193" s="116">
        <f t="shared" si="200"/>
        <v>871.74</v>
      </c>
      <c r="U193" s="116">
        <f t="shared" si="201"/>
        <v>0</v>
      </c>
      <c r="V193" s="116">
        <f t="shared" si="202"/>
        <v>453.43</v>
      </c>
      <c r="W193" s="116">
        <f t="shared" si="203"/>
        <v>1325.17</v>
      </c>
    </row>
    <row r="194" spans="1:23" s="1" customFormat="1" ht="22.5">
      <c r="A194" s="95" t="s">
        <v>512</v>
      </c>
      <c r="B194" s="5" t="s">
        <v>93</v>
      </c>
      <c r="C194" s="5" t="s">
        <v>17</v>
      </c>
      <c r="D194" s="5" t="s">
        <v>87</v>
      </c>
      <c r="E194" s="5" t="s">
        <v>3</v>
      </c>
      <c r="F194" s="5">
        <v>159.66</v>
      </c>
      <c r="G194" s="5">
        <v>9.2100000000000009</v>
      </c>
      <c r="H194" s="90">
        <v>8.31</v>
      </c>
      <c r="I194" s="90">
        <v>0</v>
      </c>
      <c r="J194" s="90">
        <v>0.9</v>
      </c>
      <c r="K194" s="90">
        <f t="shared" si="191"/>
        <v>9.2100000000000009</v>
      </c>
      <c r="L194" s="91">
        <f t="shared" si="192"/>
        <v>10.39</v>
      </c>
      <c r="M194" s="91">
        <f t="shared" si="193"/>
        <v>0</v>
      </c>
      <c r="N194" s="91">
        <f t="shared" si="194"/>
        <v>1.05</v>
      </c>
      <c r="O194" s="91">
        <f t="shared" si="195"/>
        <v>11.44</v>
      </c>
      <c r="P194" s="115">
        <f t="shared" si="196"/>
        <v>1326.77</v>
      </c>
      <c r="Q194" s="115">
        <f t="shared" si="197"/>
        <v>0</v>
      </c>
      <c r="R194" s="115">
        <f t="shared" si="198"/>
        <v>143.69</v>
      </c>
      <c r="S194" s="115">
        <f t="shared" si="199"/>
        <v>1470.46</v>
      </c>
      <c r="T194" s="116">
        <f t="shared" si="200"/>
        <v>1658.87</v>
      </c>
      <c r="U194" s="116">
        <f t="shared" si="201"/>
        <v>0</v>
      </c>
      <c r="V194" s="116">
        <f t="shared" si="202"/>
        <v>167.64</v>
      </c>
      <c r="W194" s="116">
        <f t="shared" si="203"/>
        <v>1826.51</v>
      </c>
    </row>
    <row r="195" spans="1:23" s="1" customFormat="1" ht="45">
      <c r="A195" s="95" t="s">
        <v>513</v>
      </c>
      <c r="B195" s="5" t="s">
        <v>208</v>
      </c>
      <c r="C195" s="5" t="s">
        <v>6</v>
      </c>
      <c r="D195" s="5" t="s">
        <v>209</v>
      </c>
      <c r="E195" s="5" t="s">
        <v>3</v>
      </c>
      <c r="F195" s="5">
        <v>31.96</v>
      </c>
      <c r="G195" s="5">
        <v>27.45</v>
      </c>
      <c r="H195" s="90">
        <v>8.07</v>
      </c>
      <c r="I195" s="90">
        <v>0.16</v>
      </c>
      <c r="J195" s="90">
        <v>19.22</v>
      </c>
      <c r="K195" s="90">
        <f t="shared" si="191"/>
        <v>27.45</v>
      </c>
      <c r="L195" s="91">
        <f t="shared" si="192"/>
        <v>10.09</v>
      </c>
      <c r="M195" s="91">
        <f t="shared" si="193"/>
        <v>0.19</v>
      </c>
      <c r="N195" s="91">
        <f t="shared" si="194"/>
        <v>22.45</v>
      </c>
      <c r="O195" s="91">
        <f t="shared" si="195"/>
        <v>32.729999999999997</v>
      </c>
      <c r="P195" s="115">
        <f t="shared" si="196"/>
        <v>257.92</v>
      </c>
      <c r="Q195" s="115">
        <f t="shared" si="197"/>
        <v>5.1100000000000003</v>
      </c>
      <c r="R195" s="115">
        <f t="shared" si="198"/>
        <v>614.27</v>
      </c>
      <c r="S195" s="115">
        <f t="shared" si="199"/>
        <v>877.3</v>
      </c>
      <c r="T195" s="116">
        <f t="shared" si="200"/>
        <v>322.48</v>
      </c>
      <c r="U195" s="116">
        <f t="shared" si="201"/>
        <v>6.07</v>
      </c>
      <c r="V195" s="116">
        <f t="shared" si="202"/>
        <v>717.5</v>
      </c>
      <c r="W195" s="116">
        <f t="shared" si="203"/>
        <v>1046.05</v>
      </c>
    </row>
    <row r="196" spans="1:23" s="1" customFormat="1" ht="90">
      <c r="A196" s="95" t="s">
        <v>514</v>
      </c>
      <c r="B196" s="5" t="s">
        <v>515</v>
      </c>
      <c r="C196" s="5" t="s">
        <v>6</v>
      </c>
      <c r="D196" s="5" t="s">
        <v>516</v>
      </c>
      <c r="E196" s="5" t="s">
        <v>3</v>
      </c>
      <c r="F196" s="5">
        <v>159.66</v>
      </c>
      <c r="G196" s="5">
        <v>60.27</v>
      </c>
      <c r="H196" s="90">
        <v>20.420000000000002</v>
      </c>
      <c r="I196" s="90">
        <v>0.45</v>
      </c>
      <c r="J196" s="90">
        <v>39.4</v>
      </c>
      <c r="K196" s="90">
        <f t="shared" si="191"/>
        <v>60.27</v>
      </c>
      <c r="L196" s="91">
        <f t="shared" si="192"/>
        <v>25.53</v>
      </c>
      <c r="M196" s="91">
        <f t="shared" si="193"/>
        <v>0.53</v>
      </c>
      <c r="N196" s="91">
        <f t="shared" si="194"/>
        <v>46.02</v>
      </c>
      <c r="O196" s="91">
        <f t="shared" si="195"/>
        <v>72.08</v>
      </c>
      <c r="P196" s="115">
        <f t="shared" si="196"/>
        <v>3260.26</v>
      </c>
      <c r="Q196" s="115">
        <f t="shared" si="197"/>
        <v>71.849999999999994</v>
      </c>
      <c r="R196" s="115">
        <f t="shared" si="198"/>
        <v>6290.6</v>
      </c>
      <c r="S196" s="115">
        <f t="shared" si="199"/>
        <v>9622.7099999999991</v>
      </c>
      <c r="T196" s="116">
        <f t="shared" si="200"/>
        <v>4076.12</v>
      </c>
      <c r="U196" s="116">
        <f t="shared" si="201"/>
        <v>84.62</v>
      </c>
      <c r="V196" s="116">
        <f t="shared" si="202"/>
        <v>7347.55</v>
      </c>
      <c r="W196" s="116">
        <f t="shared" si="203"/>
        <v>11508.29</v>
      </c>
    </row>
    <row r="197" spans="1:23" s="1" customFormat="1" ht="56.25">
      <c r="A197" s="95" t="s">
        <v>517</v>
      </c>
      <c r="B197" s="5" t="s">
        <v>518</v>
      </c>
      <c r="C197" s="5" t="s">
        <v>6</v>
      </c>
      <c r="D197" s="5" t="s">
        <v>519</v>
      </c>
      <c r="E197" s="5" t="s">
        <v>0</v>
      </c>
      <c r="F197" s="5">
        <v>4.8</v>
      </c>
      <c r="G197" s="5">
        <v>22.28</v>
      </c>
      <c r="H197" s="90">
        <v>6.88</v>
      </c>
      <c r="I197" s="90">
        <v>0.14000000000000001</v>
      </c>
      <c r="J197" s="90">
        <v>15.26</v>
      </c>
      <c r="K197" s="90">
        <f t="shared" si="191"/>
        <v>22.28</v>
      </c>
      <c r="L197" s="91">
        <f t="shared" si="192"/>
        <v>8.6</v>
      </c>
      <c r="M197" s="91">
        <f t="shared" si="193"/>
        <v>0.16</v>
      </c>
      <c r="N197" s="91">
        <f t="shared" si="194"/>
        <v>17.82</v>
      </c>
      <c r="O197" s="91">
        <f t="shared" si="195"/>
        <v>26.58</v>
      </c>
      <c r="P197" s="115">
        <f t="shared" si="196"/>
        <v>33.020000000000003</v>
      </c>
      <c r="Q197" s="115">
        <f t="shared" si="197"/>
        <v>0.67</v>
      </c>
      <c r="R197" s="115">
        <f t="shared" si="198"/>
        <v>73.25</v>
      </c>
      <c r="S197" s="115">
        <f t="shared" si="199"/>
        <v>106.94</v>
      </c>
      <c r="T197" s="116">
        <f t="shared" si="200"/>
        <v>41.28</v>
      </c>
      <c r="U197" s="116">
        <f t="shared" si="201"/>
        <v>0.77</v>
      </c>
      <c r="V197" s="116">
        <f t="shared" si="202"/>
        <v>85.54</v>
      </c>
      <c r="W197" s="116">
        <f t="shared" si="203"/>
        <v>127.59</v>
      </c>
    </row>
    <row r="198" spans="1:23" s="1" customFormat="1" ht="45">
      <c r="A198" s="95" t="s">
        <v>520</v>
      </c>
      <c r="B198" s="5" t="s">
        <v>521</v>
      </c>
      <c r="C198" s="5" t="s">
        <v>6</v>
      </c>
      <c r="D198" s="5" t="s">
        <v>522</v>
      </c>
      <c r="E198" s="5" t="s">
        <v>0</v>
      </c>
      <c r="F198" s="5">
        <v>8.6999999999999993</v>
      </c>
      <c r="G198" s="5">
        <v>25.04</v>
      </c>
      <c r="H198" s="90">
        <v>6.88</v>
      </c>
      <c r="I198" s="90">
        <v>0.14000000000000001</v>
      </c>
      <c r="J198" s="90">
        <v>18.02</v>
      </c>
      <c r="K198" s="90">
        <f t="shared" si="191"/>
        <v>25.04</v>
      </c>
      <c r="L198" s="91">
        <f t="shared" si="192"/>
        <v>8.6</v>
      </c>
      <c r="M198" s="91">
        <f t="shared" si="193"/>
        <v>0.16</v>
      </c>
      <c r="N198" s="91">
        <f t="shared" si="194"/>
        <v>21.05</v>
      </c>
      <c r="O198" s="91">
        <f t="shared" si="195"/>
        <v>29.81</v>
      </c>
      <c r="P198" s="115">
        <f t="shared" si="196"/>
        <v>59.86</v>
      </c>
      <c r="Q198" s="115">
        <f t="shared" si="197"/>
        <v>1.22</v>
      </c>
      <c r="R198" s="115">
        <f t="shared" si="198"/>
        <v>156.77000000000001</v>
      </c>
      <c r="S198" s="115">
        <f t="shared" si="199"/>
        <v>217.85</v>
      </c>
      <c r="T198" s="116">
        <f t="shared" si="200"/>
        <v>74.819999999999993</v>
      </c>
      <c r="U198" s="116">
        <f t="shared" si="201"/>
        <v>1.39</v>
      </c>
      <c r="V198" s="116">
        <f t="shared" si="202"/>
        <v>183.14</v>
      </c>
      <c r="W198" s="116">
        <f t="shared" si="203"/>
        <v>259.35000000000002</v>
      </c>
    </row>
    <row r="199" spans="1:23" s="1" customFormat="1" ht="22.5">
      <c r="A199" s="95" t="s">
        <v>156</v>
      </c>
      <c r="B199" s="5"/>
      <c r="C199" s="5"/>
      <c r="D199" s="5" t="s">
        <v>523</v>
      </c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</row>
    <row r="200" spans="1:23" s="1" customFormat="1" ht="22.5">
      <c r="A200" s="95" t="s">
        <v>524</v>
      </c>
      <c r="B200" s="5" t="s">
        <v>525</v>
      </c>
      <c r="C200" s="5" t="s">
        <v>23</v>
      </c>
      <c r="D200" s="5" t="s">
        <v>526</v>
      </c>
      <c r="E200" s="5" t="s">
        <v>3</v>
      </c>
      <c r="F200" s="5">
        <v>28.28</v>
      </c>
      <c r="G200" s="5">
        <v>611.26</v>
      </c>
      <c r="H200" s="90">
        <v>78.819999999999993</v>
      </c>
      <c r="I200" s="90">
        <v>0</v>
      </c>
      <c r="J200" s="90">
        <v>532.44000000000005</v>
      </c>
      <c r="K200" s="90">
        <f t="shared" si="191"/>
        <v>611.26</v>
      </c>
      <c r="L200" s="91">
        <f t="shared" si="192"/>
        <v>98.53</v>
      </c>
      <c r="M200" s="91">
        <f t="shared" si="193"/>
        <v>0</v>
      </c>
      <c r="N200" s="91">
        <f t="shared" si="194"/>
        <v>621.89</v>
      </c>
      <c r="O200" s="91">
        <f t="shared" si="195"/>
        <v>720.42</v>
      </c>
      <c r="P200" s="115">
        <f t="shared" si="196"/>
        <v>2229.0300000000002</v>
      </c>
      <c r="Q200" s="115">
        <f t="shared" si="197"/>
        <v>0</v>
      </c>
      <c r="R200" s="115">
        <f t="shared" si="198"/>
        <v>15057.4</v>
      </c>
      <c r="S200" s="115">
        <f t="shared" si="199"/>
        <v>17286.43</v>
      </c>
      <c r="T200" s="116">
        <f t="shared" si="200"/>
        <v>2786.43</v>
      </c>
      <c r="U200" s="116">
        <f t="shared" si="201"/>
        <v>0</v>
      </c>
      <c r="V200" s="116">
        <f t="shared" si="202"/>
        <v>17587.05</v>
      </c>
      <c r="W200" s="116">
        <f t="shared" si="203"/>
        <v>20373.48</v>
      </c>
    </row>
    <row r="201" spans="1:23" s="1" customFormat="1" ht="56.25">
      <c r="A201" s="95" t="s">
        <v>527</v>
      </c>
      <c r="B201" s="5" t="s">
        <v>528</v>
      </c>
      <c r="C201" s="5" t="s">
        <v>6</v>
      </c>
      <c r="D201" s="5" t="s">
        <v>529</v>
      </c>
      <c r="E201" s="5" t="s">
        <v>3</v>
      </c>
      <c r="F201" s="5">
        <v>16.98</v>
      </c>
      <c r="G201" s="5">
        <v>463.91</v>
      </c>
      <c r="H201" s="90">
        <v>8.31</v>
      </c>
      <c r="I201" s="90">
        <v>0.19</v>
      </c>
      <c r="J201" s="90">
        <v>455.41</v>
      </c>
      <c r="K201" s="90">
        <f t="shared" si="191"/>
        <v>463.91</v>
      </c>
      <c r="L201" s="91">
        <f t="shared" si="192"/>
        <v>10.39</v>
      </c>
      <c r="M201" s="91">
        <f t="shared" si="193"/>
        <v>0.22</v>
      </c>
      <c r="N201" s="91">
        <f t="shared" si="194"/>
        <v>531.91999999999996</v>
      </c>
      <c r="O201" s="91">
        <f t="shared" si="195"/>
        <v>542.53</v>
      </c>
      <c r="P201" s="115">
        <f t="shared" si="196"/>
        <v>141.1</v>
      </c>
      <c r="Q201" s="115">
        <f t="shared" si="197"/>
        <v>3.23</v>
      </c>
      <c r="R201" s="115">
        <f t="shared" si="198"/>
        <v>7732.86</v>
      </c>
      <c r="S201" s="115">
        <f t="shared" si="199"/>
        <v>7877.19</v>
      </c>
      <c r="T201" s="116">
        <f t="shared" si="200"/>
        <v>176.42</v>
      </c>
      <c r="U201" s="116">
        <f t="shared" si="201"/>
        <v>3.74</v>
      </c>
      <c r="V201" s="116">
        <f t="shared" si="202"/>
        <v>9032</v>
      </c>
      <c r="W201" s="116">
        <f t="shared" si="203"/>
        <v>9212.16</v>
      </c>
    </row>
    <row r="202" spans="1:23" s="1" customFormat="1" ht="33.75">
      <c r="A202" s="95" t="s">
        <v>530</v>
      </c>
      <c r="B202" s="5" t="s">
        <v>531</v>
      </c>
      <c r="C202" s="5" t="s">
        <v>6</v>
      </c>
      <c r="D202" s="5" t="s">
        <v>532</v>
      </c>
      <c r="E202" s="5" t="s">
        <v>15</v>
      </c>
      <c r="F202" s="5">
        <v>11</v>
      </c>
      <c r="G202" s="5">
        <v>31.11</v>
      </c>
      <c r="H202" s="90">
        <v>6.79</v>
      </c>
      <c r="I202" s="90">
        <v>0.16</v>
      </c>
      <c r="J202" s="90">
        <v>24.16</v>
      </c>
      <c r="K202" s="90">
        <f t="shared" si="191"/>
        <v>31.11</v>
      </c>
      <c r="L202" s="91">
        <f t="shared" si="192"/>
        <v>8.49</v>
      </c>
      <c r="M202" s="91">
        <f t="shared" si="193"/>
        <v>0.19</v>
      </c>
      <c r="N202" s="91">
        <f t="shared" si="194"/>
        <v>28.22</v>
      </c>
      <c r="O202" s="91">
        <f t="shared" si="195"/>
        <v>36.9</v>
      </c>
      <c r="P202" s="115">
        <f t="shared" si="196"/>
        <v>74.69</v>
      </c>
      <c r="Q202" s="115">
        <f t="shared" si="197"/>
        <v>1.76</v>
      </c>
      <c r="R202" s="115">
        <f t="shared" si="198"/>
        <v>265.76</v>
      </c>
      <c r="S202" s="115">
        <f t="shared" si="199"/>
        <v>342.21</v>
      </c>
      <c r="T202" s="116">
        <f t="shared" si="200"/>
        <v>93.39</v>
      </c>
      <c r="U202" s="116">
        <f t="shared" si="201"/>
        <v>2.09</v>
      </c>
      <c r="V202" s="116">
        <f t="shared" si="202"/>
        <v>310.42</v>
      </c>
      <c r="W202" s="116">
        <f t="shared" si="203"/>
        <v>405.9</v>
      </c>
    </row>
    <row r="203" spans="1:23" s="1" customFormat="1" ht="78.75">
      <c r="A203" s="95" t="s">
        <v>533</v>
      </c>
      <c r="B203" s="5" t="s">
        <v>534</v>
      </c>
      <c r="C203" s="5" t="s">
        <v>6</v>
      </c>
      <c r="D203" s="5" t="s">
        <v>535</v>
      </c>
      <c r="E203" s="5" t="s">
        <v>15</v>
      </c>
      <c r="F203" s="5">
        <v>3</v>
      </c>
      <c r="G203" s="5">
        <v>64.069999999999993</v>
      </c>
      <c r="H203" s="90">
        <v>15.1</v>
      </c>
      <c r="I203" s="90">
        <v>0.39</v>
      </c>
      <c r="J203" s="90">
        <v>48.58</v>
      </c>
      <c r="K203" s="90">
        <f t="shared" si="191"/>
        <v>64.069999999999993</v>
      </c>
      <c r="L203" s="91">
        <f t="shared" si="192"/>
        <v>18.88</v>
      </c>
      <c r="M203" s="91">
        <f t="shared" si="193"/>
        <v>0.46</v>
      </c>
      <c r="N203" s="91">
        <f t="shared" si="194"/>
        <v>56.74</v>
      </c>
      <c r="O203" s="91">
        <f t="shared" si="195"/>
        <v>76.08</v>
      </c>
      <c r="P203" s="115">
        <f t="shared" si="196"/>
        <v>45.3</v>
      </c>
      <c r="Q203" s="115">
        <f t="shared" si="197"/>
        <v>1.17</v>
      </c>
      <c r="R203" s="115">
        <f t="shared" si="198"/>
        <v>145.74</v>
      </c>
      <c r="S203" s="115">
        <f t="shared" si="199"/>
        <v>192.21</v>
      </c>
      <c r="T203" s="116">
        <f t="shared" si="200"/>
        <v>56.64</v>
      </c>
      <c r="U203" s="116">
        <f t="shared" si="201"/>
        <v>1.38</v>
      </c>
      <c r="V203" s="116">
        <f t="shared" si="202"/>
        <v>170.22</v>
      </c>
      <c r="W203" s="116">
        <f t="shared" si="203"/>
        <v>228.24</v>
      </c>
    </row>
    <row r="204" spans="1:23" s="1" customFormat="1" ht="45">
      <c r="A204" s="95" t="s">
        <v>536</v>
      </c>
      <c r="B204" s="5" t="s">
        <v>153</v>
      </c>
      <c r="C204" s="5" t="s">
        <v>14</v>
      </c>
      <c r="D204" s="5" t="s">
        <v>121</v>
      </c>
      <c r="E204" s="5" t="s">
        <v>3</v>
      </c>
      <c r="F204" s="5">
        <v>3.15</v>
      </c>
      <c r="G204" s="5">
        <v>311.14</v>
      </c>
      <c r="H204" s="90">
        <v>65.69</v>
      </c>
      <c r="I204" s="90">
        <v>0</v>
      </c>
      <c r="J204" s="90">
        <v>245.45</v>
      </c>
      <c r="K204" s="90">
        <f t="shared" si="191"/>
        <v>311.14</v>
      </c>
      <c r="L204" s="91">
        <f t="shared" si="192"/>
        <v>82.11</v>
      </c>
      <c r="M204" s="91">
        <f t="shared" si="193"/>
        <v>0</v>
      </c>
      <c r="N204" s="91">
        <f t="shared" si="194"/>
        <v>286.69</v>
      </c>
      <c r="O204" s="91">
        <f t="shared" si="195"/>
        <v>368.8</v>
      </c>
      <c r="P204" s="115">
        <f t="shared" si="196"/>
        <v>206.92</v>
      </c>
      <c r="Q204" s="115">
        <f t="shared" si="197"/>
        <v>0</v>
      </c>
      <c r="R204" s="115">
        <f t="shared" si="198"/>
        <v>773.17</v>
      </c>
      <c r="S204" s="115">
        <f t="shared" si="199"/>
        <v>980.09</v>
      </c>
      <c r="T204" s="116">
        <f t="shared" si="200"/>
        <v>258.64999999999998</v>
      </c>
      <c r="U204" s="116">
        <f t="shared" si="201"/>
        <v>0</v>
      </c>
      <c r="V204" s="116">
        <f t="shared" si="202"/>
        <v>903.07</v>
      </c>
      <c r="W204" s="116">
        <f t="shared" si="203"/>
        <v>1161.72</v>
      </c>
    </row>
    <row r="205" spans="1:23" s="1" customFormat="1" ht="33.75">
      <c r="A205" s="95" t="s">
        <v>537</v>
      </c>
      <c r="B205" s="5" t="s">
        <v>538</v>
      </c>
      <c r="C205" s="5" t="s">
        <v>14</v>
      </c>
      <c r="D205" s="5" t="s">
        <v>539</v>
      </c>
      <c r="E205" s="5" t="s">
        <v>0</v>
      </c>
      <c r="F205" s="5">
        <v>8.5</v>
      </c>
      <c r="G205" s="5">
        <v>30.08</v>
      </c>
      <c r="H205" s="90">
        <v>5.65</v>
      </c>
      <c r="I205" s="90">
        <v>0</v>
      </c>
      <c r="J205" s="90">
        <v>24.43</v>
      </c>
      <c r="K205" s="90">
        <f t="shared" si="191"/>
        <v>30.08</v>
      </c>
      <c r="L205" s="91">
        <f t="shared" si="192"/>
        <v>7.06</v>
      </c>
      <c r="M205" s="91">
        <f t="shared" si="193"/>
        <v>0</v>
      </c>
      <c r="N205" s="91">
        <f t="shared" si="194"/>
        <v>28.53</v>
      </c>
      <c r="O205" s="91">
        <f t="shared" si="195"/>
        <v>35.590000000000003</v>
      </c>
      <c r="P205" s="115">
        <f t="shared" si="196"/>
        <v>48.03</v>
      </c>
      <c r="Q205" s="115">
        <f t="shared" si="197"/>
        <v>0</v>
      </c>
      <c r="R205" s="115">
        <f t="shared" si="198"/>
        <v>207.66</v>
      </c>
      <c r="S205" s="115">
        <f t="shared" si="199"/>
        <v>255.69</v>
      </c>
      <c r="T205" s="116">
        <f t="shared" si="200"/>
        <v>60.01</v>
      </c>
      <c r="U205" s="116">
        <f t="shared" si="201"/>
        <v>0</v>
      </c>
      <c r="V205" s="116">
        <f t="shared" si="202"/>
        <v>242.51</v>
      </c>
      <c r="W205" s="116">
        <f t="shared" si="203"/>
        <v>302.52</v>
      </c>
    </row>
    <row r="206" spans="1:23" s="1" customFormat="1" ht="78.75">
      <c r="A206" s="95" t="s">
        <v>540</v>
      </c>
      <c r="B206" s="5" t="s">
        <v>151</v>
      </c>
      <c r="C206" s="5" t="s">
        <v>6</v>
      </c>
      <c r="D206" s="5" t="s">
        <v>120</v>
      </c>
      <c r="E206" s="5" t="s">
        <v>15</v>
      </c>
      <c r="F206" s="5">
        <v>7</v>
      </c>
      <c r="G206" s="5">
        <v>140.5</v>
      </c>
      <c r="H206" s="90">
        <v>21.98</v>
      </c>
      <c r="I206" s="90">
        <v>0.47</v>
      </c>
      <c r="J206" s="90">
        <v>118.05</v>
      </c>
      <c r="K206" s="90">
        <f t="shared" si="191"/>
        <v>140.5</v>
      </c>
      <c r="L206" s="91">
        <f t="shared" si="192"/>
        <v>27.48</v>
      </c>
      <c r="M206" s="91">
        <f t="shared" si="193"/>
        <v>0.55000000000000004</v>
      </c>
      <c r="N206" s="91">
        <f t="shared" si="194"/>
        <v>137.88</v>
      </c>
      <c r="O206" s="91">
        <f t="shared" si="195"/>
        <v>165.91</v>
      </c>
      <c r="P206" s="115">
        <f t="shared" si="196"/>
        <v>153.86000000000001</v>
      </c>
      <c r="Q206" s="115">
        <f t="shared" si="197"/>
        <v>3.29</v>
      </c>
      <c r="R206" s="115">
        <f t="shared" si="198"/>
        <v>826.35</v>
      </c>
      <c r="S206" s="115">
        <f t="shared" si="199"/>
        <v>983.5</v>
      </c>
      <c r="T206" s="116">
        <f t="shared" si="200"/>
        <v>192.36</v>
      </c>
      <c r="U206" s="116">
        <f t="shared" si="201"/>
        <v>3.85</v>
      </c>
      <c r="V206" s="116">
        <f t="shared" si="202"/>
        <v>965.16</v>
      </c>
      <c r="W206" s="116">
        <f t="shared" si="203"/>
        <v>1161.3699999999999</v>
      </c>
    </row>
    <row r="207" spans="1:23" s="1" customFormat="1" ht="22.5">
      <c r="A207" s="95" t="s">
        <v>541</v>
      </c>
      <c r="B207" s="5" t="s">
        <v>542</v>
      </c>
      <c r="C207" s="5" t="s">
        <v>17</v>
      </c>
      <c r="D207" s="5" t="s">
        <v>543</v>
      </c>
      <c r="E207" s="5" t="s">
        <v>12</v>
      </c>
      <c r="F207" s="5">
        <v>7</v>
      </c>
      <c r="G207" s="5">
        <v>251.96</v>
      </c>
      <c r="H207" s="90">
        <v>29.91</v>
      </c>
      <c r="I207" s="90">
        <v>0</v>
      </c>
      <c r="J207" s="90">
        <v>222.05</v>
      </c>
      <c r="K207" s="90">
        <f t="shared" si="191"/>
        <v>251.96</v>
      </c>
      <c r="L207" s="91">
        <f t="shared" si="192"/>
        <v>37.39</v>
      </c>
      <c r="M207" s="91">
        <f t="shared" si="193"/>
        <v>0</v>
      </c>
      <c r="N207" s="91">
        <f t="shared" si="194"/>
        <v>259.35000000000002</v>
      </c>
      <c r="O207" s="91">
        <f t="shared" si="195"/>
        <v>296.74</v>
      </c>
      <c r="P207" s="115">
        <f t="shared" si="196"/>
        <v>209.37</v>
      </c>
      <c r="Q207" s="115">
        <f t="shared" si="197"/>
        <v>0</v>
      </c>
      <c r="R207" s="115">
        <f t="shared" si="198"/>
        <v>1554.35</v>
      </c>
      <c r="S207" s="115">
        <f t="shared" si="199"/>
        <v>1763.72</v>
      </c>
      <c r="T207" s="116">
        <f t="shared" si="200"/>
        <v>261.73</v>
      </c>
      <c r="U207" s="116">
        <f t="shared" si="201"/>
        <v>0</v>
      </c>
      <c r="V207" s="116">
        <f t="shared" si="202"/>
        <v>1815.45</v>
      </c>
      <c r="W207" s="116">
        <f t="shared" si="203"/>
        <v>2077.1799999999998</v>
      </c>
    </row>
    <row r="208" spans="1:23" s="1" customFormat="1" ht="90">
      <c r="A208" s="95" t="s">
        <v>544</v>
      </c>
      <c r="B208" s="5" t="s">
        <v>545</v>
      </c>
      <c r="C208" s="5" t="s">
        <v>6</v>
      </c>
      <c r="D208" s="5" t="s">
        <v>546</v>
      </c>
      <c r="E208" s="5" t="s">
        <v>15</v>
      </c>
      <c r="F208" s="5">
        <v>1</v>
      </c>
      <c r="G208" s="5">
        <v>660.38</v>
      </c>
      <c r="H208" s="90">
        <v>44.47</v>
      </c>
      <c r="I208" s="90">
        <v>1</v>
      </c>
      <c r="J208" s="90">
        <v>614.91</v>
      </c>
      <c r="K208" s="90">
        <f t="shared" si="191"/>
        <v>660.38</v>
      </c>
      <c r="L208" s="91">
        <f t="shared" si="192"/>
        <v>55.59</v>
      </c>
      <c r="M208" s="91">
        <f t="shared" si="193"/>
        <v>1.17</v>
      </c>
      <c r="N208" s="91">
        <f t="shared" si="194"/>
        <v>718.21</v>
      </c>
      <c r="O208" s="91">
        <f t="shared" si="195"/>
        <v>774.97</v>
      </c>
      <c r="P208" s="115">
        <f t="shared" si="196"/>
        <v>44.47</v>
      </c>
      <c r="Q208" s="115">
        <f t="shared" si="197"/>
        <v>1</v>
      </c>
      <c r="R208" s="115">
        <f t="shared" si="198"/>
        <v>614.91</v>
      </c>
      <c r="S208" s="115">
        <f t="shared" si="199"/>
        <v>660.38</v>
      </c>
      <c r="T208" s="116">
        <f t="shared" si="200"/>
        <v>55.59</v>
      </c>
      <c r="U208" s="116">
        <f t="shared" si="201"/>
        <v>1.17</v>
      </c>
      <c r="V208" s="116">
        <f t="shared" si="202"/>
        <v>718.21</v>
      </c>
      <c r="W208" s="116">
        <f t="shared" si="203"/>
        <v>774.97</v>
      </c>
    </row>
    <row r="209" spans="1:23" s="1" customFormat="1" ht="45">
      <c r="A209" s="95" t="s">
        <v>547</v>
      </c>
      <c r="B209" s="5" t="s">
        <v>201</v>
      </c>
      <c r="C209" s="5" t="s">
        <v>6</v>
      </c>
      <c r="D209" s="5" t="s">
        <v>202</v>
      </c>
      <c r="E209" s="5" t="s">
        <v>15</v>
      </c>
      <c r="F209" s="5">
        <v>9</v>
      </c>
      <c r="G209" s="5">
        <v>166.66</v>
      </c>
      <c r="H209" s="90">
        <v>17.47</v>
      </c>
      <c r="I209" s="90">
        <v>0.42</v>
      </c>
      <c r="J209" s="90">
        <v>148.77000000000001</v>
      </c>
      <c r="K209" s="90">
        <f t="shared" si="191"/>
        <v>166.66</v>
      </c>
      <c r="L209" s="91">
        <f t="shared" si="192"/>
        <v>21.84</v>
      </c>
      <c r="M209" s="91">
        <f t="shared" si="193"/>
        <v>0.49</v>
      </c>
      <c r="N209" s="91">
        <f t="shared" si="194"/>
        <v>173.76</v>
      </c>
      <c r="O209" s="91">
        <f t="shared" si="195"/>
        <v>196.09</v>
      </c>
      <c r="P209" s="115">
        <f t="shared" si="196"/>
        <v>157.22999999999999</v>
      </c>
      <c r="Q209" s="115">
        <f t="shared" si="197"/>
        <v>3.78</v>
      </c>
      <c r="R209" s="115">
        <f t="shared" si="198"/>
        <v>1338.93</v>
      </c>
      <c r="S209" s="115">
        <f t="shared" si="199"/>
        <v>1499.94</v>
      </c>
      <c r="T209" s="116">
        <f t="shared" si="200"/>
        <v>196.56</v>
      </c>
      <c r="U209" s="116">
        <f t="shared" si="201"/>
        <v>4.41</v>
      </c>
      <c r="V209" s="116">
        <f t="shared" si="202"/>
        <v>1563.84</v>
      </c>
      <c r="W209" s="116">
        <f t="shared" si="203"/>
        <v>1764.81</v>
      </c>
    </row>
    <row r="210" spans="1:23" s="1" customFormat="1" ht="33.75">
      <c r="A210" s="95" t="s">
        <v>548</v>
      </c>
      <c r="B210" s="5" t="s">
        <v>549</v>
      </c>
      <c r="C210" s="5" t="s">
        <v>17</v>
      </c>
      <c r="D210" s="5" t="s">
        <v>550</v>
      </c>
      <c r="E210" s="5" t="s">
        <v>12</v>
      </c>
      <c r="F210" s="5">
        <v>9</v>
      </c>
      <c r="G210" s="5">
        <v>302.58999999999997</v>
      </c>
      <c r="H210" s="90">
        <v>56.08</v>
      </c>
      <c r="I210" s="90">
        <v>0</v>
      </c>
      <c r="J210" s="90">
        <v>246.51</v>
      </c>
      <c r="K210" s="90">
        <f t="shared" si="191"/>
        <v>302.58999999999997</v>
      </c>
      <c r="L210" s="91">
        <f t="shared" si="192"/>
        <v>70.099999999999994</v>
      </c>
      <c r="M210" s="91">
        <f t="shared" si="193"/>
        <v>0</v>
      </c>
      <c r="N210" s="91">
        <f t="shared" si="194"/>
        <v>287.92</v>
      </c>
      <c r="O210" s="91">
        <f t="shared" si="195"/>
        <v>358.02</v>
      </c>
      <c r="P210" s="115">
        <f t="shared" si="196"/>
        <v>504.72</v>
      </c>
      <c r="Q210" s="115">
        <f t="shared" si="197"/>
        <v>0</v>
      </c>
      <c r="R210" s="115">
        <f t="shared" si="198"/>
        <v>2218.59</v>
      </c>
      <c r="S210" s="115">
        <f t="shared" si="199"/>
        <v>2723.31</v>
      </c>
      <c r="T210" s="116">
        <f t="shared" si="200"/>
        <v>630.9</v>
      </c>
      <c r="U210" s="116">
        <f t="shared" si="201"/>
        <v>0</v>
      </c>
      <c r="V210" s="116">
        <f t="shared" si="202"/>
        <v>2591.2800000000002</v>
      </c>
      <c r="W210" s="116">
        <f t="shared" si="203"/>
        <v>3222.18</v>
      </c>
    </row>
    <row r="211" spans="1:23" s="1" customFormat="1" ht="78.75">
      <c r="A211" s="95" t="s">
        <v>551</v>
      </c>
      <c r="B211" s="5" t="s">
        <v>552</v>
      </c>
      <c r="C211" s="5" t="s">
        <v>6</v>
      </c>
      <c r="D211" s="5" t="s">
        <v>553</v>
      </c>
      <c r="E211" s="5" t="s">
        <v>15</v>
      </c>
      <c r="F211" s="5">
        <v>2</v>
      </c>
      <c r="G211" s="5">
        <v>413.27</v>
      </c>
      <c r="H211" s="90">
        <v>89.43</v>
      </c>
      <c r="I211" s="90">
        <v>2.2400000000000002</v>
      </c>
      <c r="J211" s="90">
        <v>321.60000000000002</v>
      </c>
      <c r="K211" s="90">
        <f t="shared" si="191"/>
        <v>413.27</v>
      </c>
      <c r="L211" s="91">
        <f t="shared" si="192"/>
        <v>111.79</v>
      </c>
      <c r="M211" s="91">
        <f t="shared" si="193"/>
        <v>2.62</v>
      </c>
      <c r="N211" s="91">
        <f t="shared" si="194"/>
        <v>375.63</v>
      </c>
      <c r="O211" s="91">
        <f t="shared" si="195"/>
        <v>490.04</v>
      </c>
      <c r="P211" s="115">
        <f t="shared" si="196"/>
        <v>178.86</v>
      </c>
      <c r="Q211" s="115">
        <f t="shared" si="197"/>
        <v>4.4800000000000004</v>
      </c>
      <c r="R211" s="115">
        <f t="shared" si="198"/>
        <v>643.20000000000005</v>
      </c>
      <c r="S211" s="115">
        <f t="shared" si="199"/>
        <v>826.54</v>
      </c>
      <c r="T211" s="116">
        <f t="shared" si="200"/>
        <v>223.58</v>
      </c>
      <c r="U211" s="116">
        <f t="shared" si="201"/>
        <v>5.24</v>
      </c>
      <c r="V211" s="116">
        <f t="shared" si="202"/>
        <v>751.26</v>
      </c>
      <c r="W211" s="116">
        <f t="shared" si="203"/>
        <v>980.08</v>
      </c>
    </row>
    <row r="212" spans="1:23" s="1" customFormat="1" ht="33.75">
      <c r="A212" s="95" t="s">
        <v>554</v>
      </c>
      <c r="B212" s="5" t="s">
        <v>555</v>
      </c>
      <c r="C212" s="5" t="s">
        <v>17</v>
      </c>
      <c r="D212" s="5" t="s">
        <v>556</v>
      </c>
      <c r="E212" s="5" t="s">
        <v>12</v>
      </c>
      <c r="F212" s="5">
        <v>2</v>
      </c>
      <c r="G212" s="5">
        <v>299.69</v>
      </c>
      <c r="H212" s="90">
        <v>22.43</v>
      </c>
      <c r="I212" s="90">
        <v>0</v>
      </c>
      <c r="J212" s="90">
        <v>277.26</v>
      </c>
      <c r="K212" s="90">
        <f t="shared" si="191"/>
        <v>299.69</v>
      </c>
      <c r="L212" s="91">
        <f t="shared" si="192"/>
        <v>28.04</v>
      </c>
      <c r="M212" s="91">
        <f t="shared" si="193"/>
        <v>0</v>
      </c>
      <c r="N212" s="91">
        <f t="shared" si="194"/>
        <v>323.83999999999997</v>
      </c>
      <c r="O212" s="91">
        <f t="shared" si="195"/>
        <v>351.88</v>
      </c>
      <c r="P212" s="115">
        <f t="shared" si="196"/>
        <v>44.86</v>
      </c>
      <c r="Q212" s="115">
        <f t="shared" si="197"/>
        <v>0</v>
      </c>
      <c r="R212" s="115">
        <f t="shared" si="198"/>
        <v>554.52</v>
      </c>
      <c r="S212" s="115">
        <f t="shared" si="199"/>
        <v>599.38</v>
      </c>
      <c r="T212" s="116">
        <f t="shared" si="200"/>
        <v>56.08</v>
      </c>
      <c r="U212" s="116">
        <f t="shared" si="201"/>
        <v>0</v>
      </c>
      <c r="V212" s="116">
        <f t="shared" si="202"/>
        <v>647.67999999999995</v>
      </c>
      <c r="W212" s="116">
        <f t="shared" si="203"/>
        <v>703.76</v>
      </c>
    </row>
    <row r="213" spans="1:23" s="1" customFormat="1" ht="90">
      <c r="A213" s="95" t="s">
        <v>557</v>
      </c>
      <c r="B213" s="5" t="s">
        <v>558</v>
      </c>
      <c r="C213" s="5" t="s">
        <v>6</v>
      </c>
      <c r="D213" s="5" t="s">
        <v>559</v>
      </c>
      <c r="E213" s="5" t="s">
        <v>15</v>
      </c>
      <c r="F213" s="5">
        <v>2</v>
      </c>
      <c r="G213" s="5">
        <v>623.14</v>
      </c>
      <c r="H213" s="90">
        <v>17.47</v>
      </c>
      <c r="I213" s="90">
        <v>0.42</v>
      </c>
      <c r="J213" s="90">
        <v>605.25</v>
      </c>
      <c r="K213" s="90">
        <f t="shared" si="191"/>
        <v>623.14</v>
      </c>
      <c r="L213" s="91">
        <f t="shared" si="192"/>
        <v>21.84</v>
      </c>
      <c r="M213" s="91">
        <f t="shared" si="193"/>
        <v>0.49</v>
      </c>
      <c r="N213" s="91">
        <f t="shared" si="194"/>
        <v>706.93</v>
      </c>
      <c r="O213" s="91">
        <f t="shared" si="195"/>
        <v>729.26</v>
      </c>
      <c r="P213" s="115">
        <f t="shared" si="196"/>
        <v>34.94</v>
      </c>
      <c r="Q213" s="115">
        <f t="shared" si="197"/>
        <v>0.84</v>
      </c>
      <c r="R213" s="115">
        <f t="shared" si="198"/>
        <v>1210.5</v>
      </c>
      <c r="S213" s="115">
        <f t="shared" si="199"/>
        <v>1246.28</v>
      </c>
      <c r="T213" s="116">
        <f t="shared" si="200"/>
        <v>43.68</v>
      </c>
      <c r="U213" s="116">
        <f t="shared" si="201"/>
        <v>0.98</v>
      </c>
      <c r="V213" s="116">
        <f t="shared" si="202"/>
        <v>1413.86</v>
      </c>
      <c r="W213" s="116">
        <f t="shared" si="203"/>
        <v>1458.52</v>
      </c>
    </row>
    <row r="214" spans="1:23" s="1" customFormat="1" ht="45">
      <c r="A214" s="95" t="s">
        <v>560</v>
      </c>
      <c r="B214" s="5" t="s">
        <v>561</v>
      </c>
      <c r="C214" s="5" t="s">
        <v>176</v>
      </c>
      <c r="D214" s="5" t="s">
        <v>562</v>
      </c>
      <c r="E214" s="5" t="s">
        <v>15</v>
      </c>
      <c r="F214" s="5">
        <v>6</v>
      </c>
      <c r="G214" s="5">
        <v>201.54</v>
      </c>
      <c r="H214" s="90">
        <v>38.950000000000003</v>
      </c>
      <c r="I214" s="90">
        <v>0</v>
      </c>
      <c r="J214" s="90">
        <v>162.59</v>
      </c>
      <c r="K214" s="90">
        <f t="shared" si="191"/>
        <v>201.54</v>
      </c>
      <c r="L214" s="91">
        <f t="shared" si="192"/>
        <v>48.69</v>
      </c>
      <c r="M214" s="91">
        <f t="shared" si="193"/>
        <v>0</v>
      </c>
      <c r="N214" s="91">
        <f t="shared" si="194"/>
        <v>189.91</v>
      </c>
      <c r="O214" s="91">
        <f t="shared" si="195"/>
        <v>238.6</v>
      </c>
      <c r="P214" s="115">
        <f t="shared" si="196"/>
        <v>233.7</v>
      </c>
      <c r="Q214" s="115">
        <f t="shared" si="197"/>
        <v>0</v>
      </c>
      <c r="R214" s="115">
        <f t="shared" si="198"/>
        <v>975.54</v>
      </c>
      <c r="S214" s="115">
        <f t="shared" si="199"/>
        <v>1209.24</v>
      </c>
      <c r="T214" s="116">
        <f t="shared" si="200"/>
        <v>292.14</v>
      </c>
      <c r="U214" s="116">
        <f t="shared" si="201"/>
        <v>0</v>
      </c>
      <c r="V214" s="116">
        <f t="shared" si="202"/>
        <v>1139.46</v>
      </c>
      <c r="W214" s="116">
        <f t="shared" si="203"/>
        <v>1431.6</v>
      </c>
    </row>
    <row r="215" spans="1:23" s="1" customFormat="1" ht="45">
      <c r="A215" s="95" t="s">
        <v>563</v>
      </c>
      <c r="B215" s="5" t="s">
        <v>564</v>
      </c>
      <c r="C215" s="5" t="s">
        <v>17</v>
      </c>
      <c r="D215" s="5" t="s">
        <v>565</v>
      </c>
      <c r="E215" s="5" t="s">
        <v>12</v>
      </c>
      <c r="F215" s="5">
        <v>2</v>
      </c>
      <c r="G215" s="5">
        <v>506.24</v>
      </c>
      <c r="H215" s="90">
        <v>56.08</v>
      </c>
      <c r="I215" s="90">
        <v>0</v>
      </c>
      <c r="J215" s="90">
        <v>450.16</v>
      </c>
      <c r="K215" s="90">
        <f t="shared" si="191"/>
        <v>506.24</v>
      </c>
      <c r="L215" s="91">
        <f t="shared" si="192"/>
        <v>70.099999999999994</v>
      </c>
      <c r="M215" s="91">
        <f t="shared" si="193"/>
        <v>0</v>
      </c>
      <c r="N215" s="91">
        <f t="shared" si="194"/>
        <v>525.79</v>
      </c>
      <c r="O215" s="91">
        <f t="shared" si="195"/>
        <v>595.89</v>
      </c>
      <c r="P215" s="115">
        <f t="shared" si="196"/>
        <v>112.16</v>
      </c>
      <c r="Q215" s="115">
        <f t="shared" si="197"/>
        <v>0</v>
      </c>
      <c r="R215" s="115">
        <f t="shared" si="198"/>
        <v>900.32</v>
      </c>
      <c r="S215" s="115">
        <f t="shared" si="199"/>
        <v>1012.48</v>
      </c>
      <c r="T215" s="116">
        <f t="shared" si="200"/>
        <v>140.19999999999999</v>
      </c>
      <c r="U215" s="116">
        <f t="shared" si="201"/>
        <v>0</v>
      </c>
      <c r="V215" s="116">
        <f t="shared" si="202"/>
        <v>1051.58</v>
      </c>
      <c r="W215" s="116">
        <f t="shared" si="203"/>
        <v>1191.78</v>
      </c>
    </row>
    <row r="216" spans="1:23" s="1" customFormat="1" ht="33.75">
      <c r="A216" s="95" t="s">
        <v>566</v>
      </c>
      <c r="B216" s="5" t="s">
        <v>567</v>
      </c>
      <c r="C216" s="5" t="s">
        <v>23</v>
      </c>
      <c r="D216" s="5" t="s">
        <v>568</v>
      </c>
      <c r="E216" s="5" t="s">
        <v>15</v>
      </c>
      <c r="F216" s="5">
        <v>2</v>
      </c>
      <c r="G216" s="5">
        <v>263.93</v>
      </c>
      <c r="H216" s="90">
        <v>15.76</v>
      </c>
      <c r="I216" s="90">
        <v>0</v>
      </c>
      <c r="J216" s="90">
        <v>248.17</v>
      </c>
      <c r="K216" s="90">
        <f t="shared" si="191"/>
        <v>263.93</v>
      </c>
      <c r="L216" s="91">
        <f t="shared" si="192"/>
        <v>19.7</v>
      </c>
      <c r="M216" s="91">
        <f t="shared" si="193"/>
        <v>0</v>
      </c>
      <c r="N216" s="91">
        <f t="shared" si="194"/>
        <v>289.86</v>
      </c>
      <c r="O216" s="91">
        <f t="shared" si="195"/>
        <v>309.56</v>
      </c>
      <c r="P216" s="115">
        <f t="shared" si="196"/>
        <v>31.52</v>
      </c>
      <c r="Q216" s="115">
        <f t="shared" si="197"/>
        <v>0</v>
      </c>
      <c r="R216" s="115">
        <f t="shared" si="198"/>
        <v>496.34</v>
      </c>
      <c r="S216" s="115">
        <f t="shared" si="199"/>
        <v>527.86</v>
      </c>
      <c r="T216" s="116">
        <f t="shared" si="200"/>
        <v>39.4</v>
      </c>
      <c r="U216" s="116">
        <f t="shared" si="201"/>
        <v>0</v>
      </c>
      <c r="V216" s="116">
        <f t="shared" si="202"/>
        <v>579.72</v>
      </c>
      <c r="W216" s="116">
        <f t="shared" si="203"/>
        <v>619.12</v>
      </c>
    </row>
    <row r="217" spans="1:23" s="1" customFormat="1" ht="101.25">
      <c r="A217" s="95" t="s">
        <v>569</v>
      </c>
      <c r="B217" s="5" t="s">
        <v>570</v>
      </c>
      <c r="C217" s="5" t="s">
        <v>6</v>
      </c>
      <c r="D217" s="5" t="s">
        <v>571</v>
      </c>
      <c r="E217" s="5" t="s">
        <v>15</v>
      </c>
      <c r="F217" s="5">
        <v>2</v>
      </c>
      <c r="G217" s="5">
        <v>126.94</v>
      </c>
      <c r="H217" s="90">
        <v>15.39</v>
      </c>
      <c r="I217" s="90">
        <v>0.33</v>
      </c>
      <c r="J217" s="90">
        <v>111.22</v>
      </c>
      <c r="K217" s="90">
        <f t="shared" ref="K217:K282" si="204">ROUND(J217+I217+H217,2)</f>
        <v>126.94</v>
      </c>
      <c r="L217" s="91">
        <f t="shared" ref="L217:L282" si="205">ROUND(H217*1.25,2)</f>
        <v>19.239999999999998</v>
      </c>
      <c r="M217" s="91">
        <f t="shared" ref="M217:M282" si="206">ROUND(I217*1.168,2)</f>
        <v>0.39</v>
      </c>
      <c r="N217" s="91">
        <f t="shared" ref="N217:N282" si="207">ROUND(J217*1.168,2)</f>
        <v>129.9</v>
      </c>
      <c r="O217" s="91">
        <f t="shared" ref="O217:O282" si="208">ROUND(N217+M217+L217,2)</f>
        <v>149.53</v>
      </c>
      <c r="P217" s="115">
        <f t="shared" ref="P217:P282" si="209">ROUND(H217*F217,2)</f>
        <v>30.78</v>
      </c>
      <c r="Q217" s="115">
        <f t="shared" ref="Q217:Q282" si="210">ROUND(I217*F217,2)</f>
        <v>0.66</v>
      </c>
      <c r="R217" s="115">
        <f t="shared" ref="R217:R282" si="211">ROUND(J217*F217,2)</f>
        <v>222.44</v>
      </c>
      <c r="S217" s="115">
        <f t="shared" ref="S217:S282" si="212">ROUND(R217+Q217+P217,2)</f>
        <v>253.88</v>
      </c>
      <c r="T217" s="116">
        <f t="shared" ref="T217:T282" si="213">ROUND(L217*F217,2)</f>
        <v>38.479999999999997</v>
      </c>
      <c r="U217" s="116">
        <f t="shared" ref="U217:U282" si="214">ROUND(M217*F217,2)</f>
        <v>0.78</v>
      </c>
      <c r="V217" s="116">
        <f t="shared" ref="V217:V282" si="215">ROUND(N217*F217,2)</f>
        <v>259.8</v>
      </c>
      <c r="W217" s="116">
        <f t="shared" ref="W217:W282" si="216">ROUND(V217+U217+T217,2)</f>
        <v>299.06</v>
      </c>
    </row>
    <row r="218" spans="1:23" s="1" customFormat="1" ht="67.5">
      <c r="A218" s="95" t="s">
        <v>572</v>
      </c>
      <c r="B218" s="5" t="s">
        <v>573</v>
      </c>
      <c r="C218" s="5" t="s">
        <v>17</v>
      </c>
      <c r="D218" s="5" t="s">
        <v>574</v>
      </c>
      <c r="E218" s="5" t="s">
        <v>12</v>
      </c>
      <c r="F218" s="5">
        <v>2</v>
      </c>
      <c r="G218" s="5">
        <v>332.74</v>
      </c>
      <c r="H218" s="90">
        <v>14.22</v>
      </c>
      <c r="I218" s="90">
        <v>0</v>
      </c>
      <c r="J218" s="90">
        <v>318.52</v>
      </c>
      <c r="K218" s="90">
        <f t="shared" si="204"/>
        <v>332.74</v>
      </c>
      <c r="L218" s="91">
        <f t="shared" si="205"/>
        <v>17.78</v>
      </c>
      <c r="M218" s="91">
        <f t="shared" si="206"/>
        <v>0</v>
      </c>
      <c r="N218" s="91">
        <f t="shared" si="207"/>
        <v>372.03</v>
      </c>
      <c r="O218" s="91">
        <f t="shared" si="208"/>
        <v>389.81</v>
      </c>
      <c r="P218" s="115">
        <f t="shared" si="209"/>
        <v>28.44</v>
      </c>
      <c r="Q218" s="115">
        <f t="shared" si="210"/>
        <v>0</v>
      </c>
      <c r="R218" s="115">
        <f t="shared" si="211"/>
        <v>637.04</v>
      </c>
      <c r="S218" s="115">
        <f t="shared" si="212"/>
        <v>665.48</v>
      </c>
      <c r="T218" s="116">
        <f t="shared" si="213"/>
        <v>35.56</v>
      </c>
      <c r="U218" s="116">
        <f t="shared" si="214"/>
        <v>0</v>
      </c>
      <c r="V218" s="116">
        <f t="shared" si="215"/>
        <v>744.06</v>
      </c>
      <c r="W218" s="116">
        <f t="shared" si="216"/>
        <v>779.62</v>
      </c>
    </row>
    <row r="219" spans="1:23" s="1" customFormat="1" ht="45">
      <c r="A219" s="95" t="s">
        <v>575</v>
      </c>
      <c r="B219" s="5" t="s">
        <v>561</v>
      </c>
      <c r="C219" s="5" t="s">
        <v>176</v>
      </c>
      <c r="D219" s="5" t="s">
        <v>576</v>
      </c>
      <c r="E219" s="5" t="s">
        <v>15</v>
      </c>
      <c r="F219" s="5">
        <v>8</v>
      </c>
      <c r="G219" s="5">
        <v>201.54</v>
      </c>
      <c r="H219" s="90">
        <v>38.950000000000003</v>
      </c>
      <c r="I219" s="90">
        <v>0</v>
      </c>
      <c r="J219" s="90">
        <v>162.59</v>
      </c>
      <c r="K219" s="90">
        <f t="shared" si="204"/>
        <v>201.54</v>
      </c>
      <c r="L219" s="91">
        <f t="shared" si="205"/>
        <v>48.69</v>
      </c>
      <c r="M219" s="91">
        <f t="shared" si="206"/>
        <v>0</v>
      </c>
      <c r="N219" s="91">
        <f t="shared" si="207"/>
        <v>189.91</v>
      </c>
      <c r="O219" s="91">
        <f t="shared" si="208"/>
        <v>238.6</v>
      </c>
      <c r="P219" s="115">
        <f t="shared" si="209"/>
        <v>311.60000000000002</v>
      </c>
      <c r="Q219" s="115">
        <f t="shared" si="210"/>
        <v>0</v>
      </c>
      <c r="R219" s="115">
        <f t="shared" si="211"/>
        <v>1300.72</v>
      </c>
      <c r="S219" s="115">
        <f t="shared" si="212"/>
        <v>1612.32</v>
      </c>
      <c r="T219" s="116">
        <f t="shared" si="213"/>
        <v>389.52</v>
      </c>
      <c r="U219" s="116">
        <f t="shared" si="214"/>
        <v>0</v>
      </c>
      <c r="V219" s="116">
        <f t="shared" si="215"/>
        <v>1519.28</v>
      </c>
      <c r="W219" s="116">
        <f t="shared" si="216"/>
        <v>1908.8</v>
      </c>
    </row>
    <row r="220" spans="1:23" s="1" customFormat="1" ht="33.75">
      <c r="A220" s="95" t="s">
        <v>577</v>
      </c>
      <c r="B220" s="5" t="s">
        <v>578</v>
      </c>
      <c r="C220" s="5" t="s">
        <v>14</v>
      </c>
      <c r="D220" s="5" t="s">
        <v>579</v>
      </c>
      <c r="E220" s="5" t="s">
        <v>15</v>
      </c>
      <c r="F220" s="5">
        <v>11</v>
      </c>
      <c r="G220" s="5">
        <v>56.78</v>
      </c>
      <c r="H220" s="90">
        <v>25.95</v>
      </c>
      <c r="I220" s="90">
        <v>0</v>
      </c>
      <c r="J220" s="90">
        <v>30.83</v>
      </c>
      <c r="K220" s="90">
        <f t="shared" si="204"/>
        <v>56.78</v>
      </c>
      <c r="L220" s="91">
        <f t="shared" si="205"/>
        <v>32.44</v>
      </c>
      <c r="M220" s="91">
        <f t="shared" si="206"/>
        <v>0</v>
      </c>
      <c r="N220" s="91">
        <f t="shared" si="207"/>
        <v>36.01</v>
      </c>
      <c r="O220" s="91">
        <f t="shared" si="208"/>
        <v>68.45</v>
      </c>
      <c r="P220" s="115">
        <f t="shared" si="209"/>
        <v>285.45</v>
      </c>
      <c r="Q220" s="115">
        <f t="shared" si="210"/>
        <v>0</v>
      </c>
      <c r="R220" s="115">
        <f t="shared" si="211"/>
        <v>339.13</v>
      </c>
      <c r="S220" s="115">
        <f t="shared" si="212"/>
        <v>624.58000000000004</v>
      </c>
      <c r="T220" s="116">
        <f t="shared" si="213"/>
        <v>356.84</v>
      </c>
      <c r="U220" s="116">
        <f t="shared" si="214"/>
        <v>0</v>
      </c>
      <c r="V220" s="116">
        <f t="shared" si="215"/>
        <v>396.11</v>
      </c>
      <c r="W220" s="116">
        <f t="shared" si="216"/>
        <v>752.95</v>
      </c>
    </row>
    <row r="221" spans="1:23" s="1" customFormat="1" ht="33.75">
      <c r="A221" s="95" t="s">
        <v>580</v>
      </c>
      <c r="B221" s="5" t="s">
        <v>581</v>
      </c>
      <c r="C221" s="5" t="s">
        <v>6</v>
      </c>
      <c r="D221" s="5" t="s">
        <v>582</v>
      </c>
      <c r="E221" s="5" t="s">
        <v>3</v>
      </c>
      <c r="F221" s="5">
        <v>2.2999999999999998</v>
      </c>
      <c r="G221" s="5">
        <v>290.49</v>
      </c>
      <c r="H221" s="90">
        <v>30.74</v>
      </c>
      <c r="I221" s="90">
        <v>0.84</v>
      </c>
      <c r="J221" s="90">
        <v>258.91000000000003</v>
      </c>
      <c r="K221" s="90">
        <f t="shared" si="204"/>
        <v>290.49</v>
      </c>
      <c r="L221" s="91">
        <f t="shared" si="205"/>
        <v>38.43</v>
      </c>
      <c r="M221" s="91">
        <f t="shared" si="206"/>
        <v>0.98</v>
      </c>
      <c r="N221" s="91">
        <f t="shared" si="207"/>
        <v>302.41000000000003</v>
      </c>
      <c r="O221" s="91">
        <f t="shared" si="208"/>
        <v>341.82</v>
      </c>
      <c r="P221" s="115">
        <f t="shared" si="209"/>
        <v>70.7</v>
      </c>
      <c r="Q221" s="115">
        <f t="shared" si="210"/>
        <v>1.93</v>
      </c>
      <c r="R221" s="115">
        <f t="shared" si="211"/>
        <v>595.49</v>
      </c>
      <c r="S221" s="115">
        <f t="shared" si="212"/>
        <v>668.12</v>
      </c>
      <c r="T221" s="116">
        <f t="shared" si="213"/>
        <v>88.39</v>
      </c>
      <c r="U221" s="116">
        <f t="shared" si="214"/>
        <v>2.25</v>
      </c>
      <c r="V221" s="116">
        <f t="shared" si="215"/>
        <v>695.54</v>
      </c>
      <c r="W221" s="116">
        <f t="shared" si="216"/>
        <v>786.18</v>
      </c>
    </row>
    <row r="222" spans="1:23" s="1" customFormat="1" ht="56.25">
      <c r="A222" s="95" t="s">
        <v>583</v>
      </c>
      <c r="B222" s="5" t="s">
        <v>584</v>
      </c>
      <c r="C222" s="5" t="s">
        <v>6</v>
      </c>
      <c r="D222" s="5" t="s">
        <v>585</v>
      </c>
      <c r="E222" s="5" t="s">
        <v>15</v>
      </c>
      <c r="F222" s="5">
        <v>6</v>
      </c>
      <c r="G222" s="5">
        <v>41.54</v>
      </c>
      <c r="H222" s="90">
        <v>5.82</v>
      </c>
      <c r="I222" s="90">
        <v>0.1</v>
      </c>
      <c r="J222" s="90">
        <v>35.619999999999997</v>
      </c>
      <c r="K222" s="90">
        <f t="shared" si="204"/>
        <v>41.54</v>
      </c>
      <c r="L222" s="91">
        <f t="shared" si="205"/>
        <v>7.28</v>
      </c>
      <c r="M222" s="91">
        <f t="shared" si="206"/>
        <v>0.12</v>
      </c>
      <c r="N222" s="91">
        <f t="shared" si="207"/>
        <v>41.6</v>
      </c>
      <c r="O222" s="91">
        <f t="shared" si="208"/>
        <v>49</v>
      </c>
      <c r="P222" s="115">
        <f t="shared" si="209"/>
        <v>34.92</v>
      </c>
      <c r="Q222" s="115">
        <f t="shared" si="210"/>
        <v>0.6</v>
      </c>
      <c r="R222" s="115">
        <f t="shared" si="211"/>
        <v>213.72</v>
      </c>
      <c r="S222" s="115">
        <f t="shared" si="212"/>
        <v>249.24</v>
      </c>
      <c r="T222" s="116">
        <f t="shared" si="213"/>
        <v>43.68</v>
      </c>
      <c r="U222" s="116">
        <f t="shared" si="214"/>
        <v>0.72</v>
      </c>
      <c r="V222" s="116">
        <f t="shared" si="215"/>
        <v>249.6</v>
      </c>
      <c r="W222" s="116">
        <f t="shared" si="216"/>
        <v>294</v>
      </c>
    </row>
    <row r="223" spans="1:23" s="1" customFormat="1" ht="45">
      <c r="A223" s="95" t="s">
        <v>586</v>
      </c>
      <c r="B223" s="5" t="s">
        <v>587</v>
      </c>
      <c r="C223" s="5" t="s">
        <v>6</v>
      </c>
      <c r="D223" s="5" t="s">
        <v>588</v>
      </c>
      <c r="E223" s="5" t="s">
        <v>3</v>
      </c>
      <c r="F223" s="5">
        <v>1.44</v>
      </c>
      <c r="G223" s="5">
        <v>463.12</v>
      </c>
      <c r="H223" s="90">
        <v>75.819999999999993</v>
      </c>
      <c r="I223" s="90">
        <v>1.83</v>
      </c>
      <c r="J223" s="90">
        <v>385.47</v>
      </c>
      <c r="K223" s="90">
        <f t="shared" si="204"/>
        <v>463.12</v>
      </c>
      <c r="L223" s="91">
        <f t="shared" si="205"/>
        <v>94.78</v>
      </c>
      <c r="M223" s="91">
        <f t="shared" si="206"/>
        <v>2.14</v>
      </c>
      <c r="N223" s="91">
        <f t="shared" si="207"/>
        <v>450.23</v>
      </c>
      <c r="O223" s="91">
        <f t="shared" si="208"/>
        <v>547.15</v>
      </c>
      <c r="P223" s="115">
        <f t="shared" si="209"/>
        <v>109.18</v>
      </c>
      <c r="Q223" s="115">
        <f t="shared" si="210"/>
        <v>2.64</v>
      </c>
      <c r="R223" s="115">
        <f t="shared" si="211"/>
        <v>555.08000000000004</v>
      </c>
      <c r="S223" s="115">
        <f t="shared" si="212"/>
        <v>666.9</v>
      </c>
      <c r="T223" s="116">
        <f t="shared" si="213"/>
        <v>136.47999999999999</v>
      </c>
      <c r="U223" s="116">
        <f t="shared" si="214"/>
        <v>3.08</v>
      </c>
      <c r="V223" s="116">
        <f t="shared" si="215"/>
        <v>648.33000000000004</v>
      </c>
      <c r="W223" s="116">
        <f t="shared" si="216"/>
        <v>787.89</v>
      </c>
    </row>
    <row r="224" spans="1:23" s="1" customFormat="1" ht="33.75">
      <c r="A224" s="95" t="s">
        <v>589</v>
      </c>
      <c r="B224" s="5" t="s">
        <v>590</v>
      </c>
      <c r="C224" s="5" t="s">
        <v>14</v>
      </c>
      <c r="D224" s="5" t="s">
        <v>591</v>
      </c>
      <c r="E224" s="5" t="s">
        <v>3</v>
      </c>
      <c r="F224" s="5">
        <v>1</v>
      </c>
      <c r="G224" s="5">
        <v>242.29</v>
      </c>
      <c r="H224" s="90">
        <v>35.68</v>
      </c>
      <c r="I224" s="90">
        <v>0</v>
      </c>
      <c r="J224" s="90">
        <v>206.61</v>
      </c>
      <c r="K224" s="90">
        <f t="shared" si="204"/>
        <v>242.29</v>
      </c>
      <c r="L224" s="91">
        <f t="shared" si="205"/>
        <v>44.6</v>
      </c>
      <c r="M224" s="91">
        <f t="shared" si="206"/>
        <v>0</v>
      </c>
      <c r="N224" s="91">
        <f t="shared" si="207"/>
        <v>241.32</v>
      </c>
      <c r="O224" s="91">
        <f t="shared" si="208"/>
        <v>285.92</v>
      </c>
      <c r="P224" s="115">
        <f t="shared" si="209"/>
        <v>35.68</v>
      </c>
      <c r="Q224" s="115">
        <f t="shared" si="210"/>
        <v>0</v>
      </c>
      <c r="R224" s="115">
        <f t="shared" si="211"/>
        <v>206.61</v>
      </c>
      <c r="S224" s="115">
        <f t="shared" si="212"/>
        <v>242.29</v>
      </c>
      <c r="T224" s="116">
        <f t="shared" si="213"/>
        <v>44.6</v>
      </c>
      <c r="U224" s="116">
        <f t="shared" si="214"/>
        <v>0</v>
      </c>
      <c r="V224" s="116">
        <f t="shared" si="215"/>
        <v>241.32</v>
      </c>
      <c r="W224" s="116">
        <f t="shared" si="216"/>
        <v>285.92</v>
      </c>
    </row>
    <row r="225" spans="1:23" s="1" customFormat="1" ht="12">
      <c r="A225" s="95" t="s">
        <v>157</v>
      </c>
      <c r="B225" s="5"/>
      <c r="C225" s="5"/>
      <c r="D225" s="5" t="s">
        <v>190</v>
      </c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</row>
    <row r="226" spans="1:23" s="1" customFormat="1" ht="78.75">
      <c r="A226" s="95" t="s">
        <v>592</v>
      </c>
      <c r="B226" s="5" t="s">
        <v>129</v>
      </c>
      <c r="C226" s="5" t="s">
        <v>6</v>
      </c>
      <c r="D226" s="5" t="s">
        <v>593</v>
      </c>
      <c r="E226" s="5" t="s">
        <v>15</v>
      </c>
      <c r="F226" s="5">
        <v>23</v>
      </c>
      <c r="G226" s="5">
        <v>101.54</v>
      </c>
      <c r="H226" s="90">
        <v>69.150000000000006</v>
      </c>
      <c r="I226" s="90">
        <v>1.49</v>
      </c>
      <c r="J226" s="90">
        <v>30.9</v>
      </c>
      <c r="K226" s="90">
        <f t="shared" si="204"/>
        <v>101.54</v>
      </c>
      <c r="L226" s="91">
        <f t="shared" si="205"/>
        <v>86.44</v>
      </c>
      <c r="M226" s="91">
        <f t="shared" si="206"/>
        <v>1.74</v>
      </c>
      <c r="N226" s="91">
        <f t="shared" si="207"/>
        <v>36.090000000000003</v>
      </c>
      <c r="O226" s="91">
        <f t="shared" si="208"/>
        <v>124.27</v>
      </c>
      <c r="P226" s="115">
        <f t="shared" si="209"/>
        <v>1590.45</v>
      </c>
      <c r="Q226" s="115">
        <f t="shared" si="210"/>
        <v>34.270000000000003</v>
      </c>
      <c r="R226" s="115">
        <f t="shared" si="211"/>
        <v>710.7</v>
      </c>
      <c r="S226" s="115">
        <f t="shared" si="212"/>
        <v>2335.42</v>
      </c>
      <c r="T226" s="116">
        <f t="shared" si="213"/>
        <v>1988.12</v>
      </c>
      <c r="U226" s="116">
        <f t="shared" si="214"/>
        <v>40.020000000000003</v>
      </c>
      <c r="V226" s="116">
        <f t="shared" si="215"/>
        <v>830.07</v>
      </c>
      <c r="W226" s="116">
        <f t="shared" si="216"/>
        <v>2858.21</v>
      </c>
    </row>
    <row r="227" spans="1:23" s="1" customFormat="1" ht="112.5">
      <c r="A227" s="95" t="s">
        <v>594</v>
      </c>
      <c r="B227" s="5" t="s">
        <v>595</v>
      </c>
      <c r="C227" s="5" t="s">
        <v>6</v>
      </c>
      <c r="D227" s="5" t="s">
        <v>596</v>
      </c>
      <c r="E227" s="5" t="s">
        <v>15</v>
      </c>
      <c r="F227" s="5">
        <v>5</v>
      </c>
      <c r="G227" s="5">
        <v>116.44</v>
      </c>
      <c r="H227" s="90">
        <v>22.04</v>
      </c>
      <c r="I227" s="90">
        <v>0.54</v>
      </c>
      <c r="J227" s="90">
        <v>93.86</v>
      </c>
      <c r="K227" s="90">
        <f t="shared" si="204"/>
        <v>116.44</v>
      </c>
      <c r="L227" s="91">
        <f t="shared" si="205"/>
        <v>27.55</v>
      </c>
      <c r="M227" s="91">
        <f t="shared" si="206"/>
        <v>0.63</v>
      </c>
      <c r="N227" s="91">
        <f t="shared" si="207"/>
        <v>109.63</v>
      </c>
      <c r="O227" s="91">
        <f t="shared" si="208"/>
        <v>137.81</v>
      </c>
      <c r="P227" s="115">
        <f t="shared" si="209"/>
        <v>110.2</v>
      </c>
      <c r="Q227" s="115">
        <f t="shared" si="210"/>
        <v>2.7</v>
      </c>
      <c r="R227" s="115">
        <f t="shared" si="211"/>
        <v>469.3</v>
      </c>
      <c r="S227" s="115">
        <f t="shared" si="212"/>
        <v>582.20000000000005</v>
      </c>
      <c r="T227" s="116">
        <f t="shared" si="213"/>
        <v>137.75</v>
      </c>
      <c r="U227" s="116">
        <f t="shared" si="214"/>
        <v>3.15</v>
      </c>
      <c r="V227" s="116">
        <f t="shared" si="215"/>
        <v>548.15</v>
      </c>
      <c r="W227" s="116">
        <f t="shared" si="216"/>
        <v>689.05</v>
      </c>
    </row>
    <row r="228" spans="1:23" s="1" customFormat="1" ht="78.75">
      <c r="A228" s="95" t="s">
        <v>597</v>
      </c>
      <c r="B228" s="5" t="s">
        <v>598</v>
      </c>
      <c r="C228" s="5" t="s">
        <v>6</v>
      </c>
      <c r="D228" s="5" t="s">
        <v>599</v>
      </c>
      <c r="E228" s="5" t="s">
        <v>0</v>
      </c>
      <c r="F228" s="5">
        <v>35</v>
      </c>
      <c r="G228" s="5">
        <v>25.71</v>
      </c>
      <c r="H228" s="90">
        <v>5.86</v>
      </c>
      <c r="I228" s="90">
        <v>0.08</v>
      </c>
      <c r="J228" s="90">
        <v>19.77</v>
      </c>
      <c r="K228" s="90">
        <f t="shared" si="204"/>
        <v>25.71</v>
      </c>
      <c r="L228" s="91">
        <f t="shared" si="205"/>
        <v>7.33</v>
      </c>
      <c r="M228" s="91">
        <f t="shared" si="206"/>
        <v>0.09</v>
      </c>
      <c r="N228" s="91">
        <f t="shared" si="207"/>
        <v>23.09</v>
      </c>
      <c r="O228" s="91">
        <f t="shared" si="208"/>
        <v>30.51</v>
      </c>
      <c r="P228" s="115">
        <f t="shared" si="209"/>
        <v>205.1</v>
      </c>
      <c r="Q228" s="115">
        <f t="shared" si="210"/>
        <v>2.8</v>
      </c>
      <c r="R228" s="115">
        <f t="shared" si="211"/>
        <v>691.95</v>
      </c>
      <c r="S228" s="115">
        <f t="shared" si="212"/>
        <v>899.85</v>
      </c>
      <c r="T228" s="116">
        <f t="shared" si="213"/>
        <v>256.55</v>
      </c>
      <c r="U228" s="116">
        <f t="shared" si="214"/>
        <v>3.15</v>
      </c>
      <c r="V228" s="116">
        <f t="shared" si="215"/>
        <v>808.15</v>
      </c>
      <c r="W228" s="116">
        <f t="shared" si="216"/>
        <v>1067.8499999999999</v>
      </c>
    </row>
    <row r="229" spans="1:23" s="1" customFormat="1" ht="101.25">
      <c r="A229" s="95" t="s">
        <v>600</v>
      </c>
      <c r="B229" s="5" t="s">
        <v>601</v>
      </c>
      <c r="C229" s="5" t="s">
        <v>6</v>
      </c>
      <c r="D229" s="5" t="s">
        <v>602</v>
      </c>
      <c r="E229" s="5" t="s">
        <v>0</v>
      </c>
      <c r="F229" s="5">
        <v>35</v>
      </c>
      <c r="G229" s="5">
        <v>4.3899999999999997</v>
      </c>
      <c r="H229" s="90">
        <v>3.14</v>
      </c>
      <c r="I229" s="90">
        <v>0.06</v>
      </c>
      <c r="J229" s="90">
        <v>1.19</v>
      </c>
      <c r="K229" s="90">
        <f t="shared" si="204"/>
        <v>4.3899999999999997</v>
      </c>
      <c r="L229" s="91">
        <f t="shared" si="205"/>
        <v>3.93</v>
      </c>
      <c r="M229" s="91">
        <f t="shared" si="206"/>
        <v>7.0000000000000007E-2</v>
      </c>
      <c r="N229" s="91">
        <f t="shared" si="207"/>
        <v>1.39</v>
      </c>
      <c r="O229" s="91">
        <f t="shared" si="208"/>
        <v>5.39</v>
      </c>
      <c r="P229" s="115">
        <f t="shared" si="209"/>
        <v>109.9</v>
      </c>
      <c r="Q229" s="115">
        <f t="shared" si="210"/>
        <v>2.1</v>
      </c>
      <c r="R229" s="115">
        <f t="shared" si="211"/>
        <v>41.65</v>
      </c>
      <c r="S229" s="115">
        <f t="shared" si="212"/>
        <v>153.65</v>
      </c>
      <c r="T229" s="116">
        <f t="shared" si="213"/>
        <v>137.55000000000001</v>
      </c>
      <c r="U229" s="116">
        <f t="shared" si="214"/>
        <v>2.4500000000000002</v>
      </c>
      <c r="V229" s="116">
        <f t="shared" si="215"/>
        <v>48.65</v>
      </c>
      <c r="W229" s="116">
        <f t="shared" si="216"/>
        <v>188.65</v>
      </c>
    </row>
    <row r="230" spans="1:23" s="1" customFormat="1" ht="90">
      <c r="A230" s="95" t="s">
        <v>603</v>
      </c>
      <c r="B230" s="5" t="s">
        <v>604</v>
      </c>
      <c r="C230" s="5" t="s">
        <v>6</v>
      </c>
      <c r="D230" s="5" t="s">
        <v>605</v>
      </c>
      <c r="E230" s="5" t="s">
        <v>15</v>
      </c>
      <c r="F230" s="5">
        <v>1</v>
      </c>
      <c r="G230" s="5">
        <v>106.24</v>
      </c>
      <c r="H230" s="90">
        <v>22.86</v>
      </c>
      <c r="I230" s="90">
        <v>0.56000000000000005</v>
      </c>
      <c r="J230" s="90">
        <v>82.82</v>
      </c>
      <c r="K230" s="90">
        <f t="shared" si="204"/>
        <v>106.24</v>
      </c>
      <c r="L230" s="91">
        <f t="shared" si="205"/>
        <v>28.58</v>
      </c>
      <c r="M230" s="91">
        <f t="shared" si="206"/>
        <v>0.65</v>
      </c>
      <c r="N230" s="91">
        <f t="shared" si="207"/>
        <v>96.73</v>
      </c>
      <c r="O230" s="91">
        <f t="shared" si="208"/>
        <v>125.96</v>
      </c>
      <c r="P230" s="115">
        <f t="shared" si="209"/>
        <v>22.86</v>
      </c>
      <c r="Q230" s="115">
        <f t="shared" si="210"/>
        <v>0.56000000000000005</v>
      </c>
      <c r="R230" s="115">
        <f t="shared" si="211"/>
        <v>82.82</v>
      </c>
      <c r="S230" s="115">
        <f t="shared" si="212"/>
        <v>106.24</v>
      </c>
      <c r="T230" s="116">
        <f t="shared" si="213"/>
        <v>28.58</v>
      </c>
      <c r="U230" s="116">
        <f t="shared" si="214"/>
        <v>0.65</v>
      </c>
      <c r="V230" s="116">
        <f t="shared" si="215"/>
        <v>96.73</v>
      </c>
      <c r="W230" s="116">
        <f t="shared" si="216"/>
        <v>125.96</v>
      </c>
    </row>
    <row r="231" spans="1:23" s="1" customFormat="1" ht="90">
      <c r="A231" s="95" t="s">
        <v>606</v>
      </c>
      <c r="B231" s="5" t="s">
        <v>607</v>
      </c>
      <c r="C231" s="5" t="s">
        <v>6</v>
      </c>
      <c r="D231" s="5" t="s">
        <v>608</v>
      </c>
      <c r="E231" s="5" t="s">
        <v>15</v>
      </c>
      <c r="F231" s="5">
        <v>4</v>
      </c>
      <c r="G231" s="5">
        <v>59.49</v>
      </c>
      <c r="H231" s="90">
        <v>21.64</v>
      </c>
      <c r="I231" s="90">
        <v>0.54</v>
      </c>
      <c r="J231" s="90">
        <v>37.31</v>
      </c>
      <c r="K231" s="90">
        <f t="shared" si="204"/>
        <v>59.49</v>
      </c>
      <c r="L231" s="91">
        <f t="shared" si="205"/>
        <v>27.05</v>
      </c>
      <c r="M231" s="91">
        <f t="shared" si="206"/>
        <v>0.63</v>
      </c>
      <c r="N231" s="91">
        <f t="shared" si="207"/>
        <v>43.58</v>
      </c>
      <c r="O231" s="91">
        <f t="shared" si="208"/>
        <v>71.260000000000005</v>
      </c>
      <c r="P231" s="115">
        <f t="shared" si="209"/>
        <v>86.56</v>
      </c>
      <c r="Q231" s="115">
        <f t="shared" si="210"/>
        <v>2.16</v>
      </c>
      <c r="R231" s="115">
        <f t="shared" si="211"/>
        <v>149.24</v>
      </c>
      <c r="S231" s="115">
        <f t="shared" si="212"/>
        <v>237.96</v>
      </c>
      <c r="T231" s="116">
        <f t="shared" si="213"/>
        <v>108.2</v>
      </c>
      <c r="U231" s="116">
        <f t="shared" si="214"/>
        <v>2.52</v>
      </c>
      <c r="V231" s="116">
        <f t="shared" si="215"/>
        <v>174.32</v>
      </c>
      <c r="W231" s="116">
        <f t="shared" si="216"/>
        <v>285.04000000000002</v>
      </c>
    </row>
    <row r="232" spans="1:23" s="1" customFormat="1" ht="22.5">
      <c r="A232" s="95" t="s">
        <v>609</v>
      </c>
      <c r="B232" s="5" t="s">
        <v>416</v>
      </c>
      <c r="C232" s="5" t="s">
        <v>14</v>
      </c>
      <c r="D232" s="5" t="s">
        <v>417</v>
      </c>
      <c r="E232" s="5" t="s">
        <v>4</v>
      </c>
      <c r="F232" s="5">
        <v>20</v>
      </c>
      <c r="G232" s="5">
        <v>45.52</v>
      </c>
      <c r="H232" s="90">
        <v>34.85</v>
      </c>
      <c r="I232" s="90">
        <v>0</v>
      </c>
      <c r="J232" s="90">
        <v>10.67</v>
      </c>
      <c r="K232" s="90">
        <f t="shared" si="204"/>
        <v>45.52</v>
      </c>
      <c r="L232" s="91">
        <f t="shared" si="205"/>
        <v>43.56</v>
      </c>
      <c r="M232" s="91">
        <f t="shared" si="206"/>
        <v>0</v>
      </c>
      <c r="N232" s="91">
        <f t="shared" si="207"/>
        <v>12.46</v>
      </c>
      <c r="O232" s="91">
        <f t="shared" si="208"/>
        <v>56.02</v>
      </c>
      <c r="P232" s="115">
        <f t="shared" si="209"/>
        <v>697</v>
      </c>
      <c r="Q232" s="115">
        <f t="shared" si="210"/>
        <v>0</v>
      </c>
      <c r="R232" s="115">
        <f t="shared" si="211"/>
        <v>213.4</v>
      </c>
      <c r="S232" s="115">
        <f t="shared" si="212"/>
        <v>910.4</v>
      </c>
      <c r="T232" s="116">
        <f t="shared" si="213"/>
        <v>871.2</v>
      </c>
      <c r="U232" s="116">
        <f t="shared" si="214"/>
        <v>0</v>
      </c>
      <c r="V232" s="116">
        <f t="shared" si="215"/>
        <v>249.2</v>
      </c>
      <c r="W232" s="116">
        <f t="shared" si="216"/>
        <v>1120.4000000000001</v>
      </c>
    </row>
    <row r="233" spans="1:23" s="1" customFormat="1" ht="33.75">
      <c r="A233" s="95" t="s">
        <v>610</v>
      </c>
      <c r="B233" s="5" t="s">
        <v>212</v>
      </c>
      <c r="C233" s="5" t="s">
        <v>6</v>
      </c>
      <c r="D233" s="5" t="s">
        <v>213</v>
      </c>
      <c r="E233" s="5" t="s">
        <v>4</v>
      </c>
      <c r="F233" s="5">
        <v>20</v>
      </c>
      <c r="G233" s="5">
        <v>22.87</v>
      </c>
      <c r="H233" s="90">
        <v>16.18</v>
      </c>
      <c r="I233" s="90">
        <v>1.39</v>
      </c>
      <c r="J233" s="90">
        <v>5.3</v>
      </c>
      <c r="K233" s="90">
        <f t="shared" si="204"/>
        <v>22.87</v>
      </c>
      <c r="L233" s="91">
        <f t="shared" si="205"/>
        <v>20.23</v>
      </c>
      <c r="M233" s="91">
        <f t="shared" si="206"/>
        <v>1.62</v>
      </c>
      <c r="N233" s="91">
        <f t="shared" si="207"/>
        <v>6.19</v>
      </c>
      <c r="O233" s="91">
        <f t="shared" si="208"/>
        <v>28.04</v>
      </c>
      <c r="P233" s="115">
        <f t="shared" si="209"/>
        <v>323.60000000000002</v>
      </c>
      <c r="Q233" s="115">
        <f t="shared" si="210"/>
        <v>27.8</v>
      </c>
      <c r="R233" s="115">
        <f t="shared" si="211"/>
        <v>106</v>
      </c>
      <c r="S233" s="115">
        <f t="shared" si="212"/>
        <v>457.4</v>
      </c>
      <c r="T233" s="116">
        <f t="shared" si="213"/>
        <v>404.6</v>
      </c>
      <c r="U233" s="116">
        <f t="shared" si="214"/>
        <v>32.4</v>
      </c>
      <c r="V233" s="116">
        <f t="shared" si="215"/>
        <v>123.8</v>
      </c>
      <c r="W233" s="116">
        <f t="shared" si="216"/>
        <v>560.79999999999995</v>
      </c>
    </row>
    <row r="234" spans="1:23" s="1" customFormat="1" ht="67.5">
      <c r="A234" s="95" t="s">
        <v>611</v>
      </c>
      <c r="B234" s="5" t="s">
        <v>612</v>
      </c>
      <c r="C234" s="5" t="s">
        <v>6</v>
      </c>
      <c r="D234" s="5" t="s">
        <v>613</v>
      </c>
      <c r="E234" s="5" t="s">
        <v>0</v>
      </c>
      <c r="F234" s="5">
        <v>60</v>
      </c>
      <c r="G234" s="5">
        <v>6.47</v>
      </c>
      <c r="H234" s="90">
        <v>3.14</v>
      </c>
      <c r="I234" s="90">
        <v>0.06</v>
      </c>
      <c r="J234" s="90">
        <v>3.27</v>
      </c>
      <c r="K234" s="90">
        <f t="shared" si="204"/>
        <v>6.47</v>
      </c>
      <c r="L234" s="91">
        <f t="shared" si="205"/>
        <v>3.93</v>
      </c>
      <c r="M234" s="91">
        <f t="shared" si="206"/>
        <v>7.0000000000000007E-2</v>
      </c>
      <c r="N234" s="91">
        <f t="shared" si="207"/>
        <v>3.82</v>
      </c>
      <c r="O234" s="91">
        <f t="shared" si="208"/>
        <v>7.82</v>
      </c>
      <c r="P234" s="115">
        <f t="shared" si="209"/>
        <v>188.4</v>
      </c>
      <c r="Q234" s="115">
        <f t="shared" si="210"/>
        <v>3.6</v>
      </c>
      <c r="R234" s="115">
        <f t="shared" si="211"/>
        <v>196.2</v>
      </c>
      <c r="S234" s="115">
        <f t="shared" si="212"/>
        <v>388.2</v>
      </c>
      <c r="T234" s="116">
        <f t="shared" si="213"/>
        <v>235.8</v>
      </c>
      <c r="U234" s="116">
        <f t="shared" si="214"/>
        <v>4.2</v>
      </c>
      <c r="V234" s="116">
        <f t="shared" si="215"/>
        <v>229.2</v>
      </c>
      <c r="W234" s="116">
        <f t="shared" si="216"/>
        <v>469.2</v>
      </c>
    </row>
    <row r="235" spans="1:23" s="1" customFormat="1" ht="33.75">
      <c r="A235" s="95" t="s">
        <v>614</v>
      </c>
      <c r="B235" s="5" t="s">
        <v>615</v>
      </c>
      <c r="C235" s="5" t="s">
        <v>6</v>
      </c>
      <c r="D235" s="5" t="s">
        <v>616</v>
      </c>
      <c r="E235" s="5" t="s">
        <v>15</v>
      </c>
      <c r="F235" s="5">
        <v>1</v>
      </c>
      <c r="G235" s="5">
        <v>184.13</v>
      </c>
      <c r="H235" s="90">
        <v>14.69</v>
      </c>
      <c r="I235" s="90">
        <v>0.36</v>
      </c>
      <c r="J235" s="90">
        <v>169.08</v>
      </c>
      <c r="K235" s="90">
        <f t="shared" si="204"/>
        <v>184.13</v>
      </c>
      <c r="L235" s="91">
        <f t="shared" si="205"/>
        <v>18.36</v>
      </c>
      <c r="M235" s="91">
        <f t="shared" si="206"/>
        <v>0.42</v>
      </c>
      <c r="N235" s="91">
        <f t="shared" si="207"/>
        <v>197.49</v>
      </c>
      <c r="O235" s="91">
        <f t="shared" si="208"/>
        <v>216.27</v>
      </c>
      <c r="P235" s="115">
        <f t="shared" si="209"/>
        <v>14.69</v>
      </c>
      <c r="Q235" s="115">
        <f t="shared" si="210"/>
        <v>0.36</v>
      </c>
      <c r="R235" s="115">
        <f t="shared" si="211"/>
        <v>169.08</v>
      </c>
      <c r="S235" s="115">
        <f t="shared" si="212"/>
        <v>184.13</v>
      </c>
      <c r="T235" s="116">
        <f t="shared" si="213"/>
        <v>18.36</v>
      </c>
      <c r="U235" s="116">
        <f t="shared" si="214"/>
        <v>0.42</v>
      </c>
      <c r="V235" s="116">
        <f t="shared" si="215"/>
        <v>197.49</v>
      </c>
      <c r="W235" s="116">
        <f t="shared" si="216"/>
        <v>216.27</v>
      </c>
    </row>
    <row r="236" spans="1:23" s="1" customFormat="1" ht="12">
      <c r="A236" s="95" t="s">
        <v>158</v>
      </c>
      <c r="B236" s="5"/>
      <c r="C236" s="5"/>
      <c r="D236" s="5" t="s">
        <v>617</v>
      </c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1:23" s="1" customFormat="1" ht="45">
      <c r="A237" s="95" t="s">
        <v>618</v>
      </c>
      <c r="B237" s="5" t="s">
        <v>133</v>
      </c>
      <c r="C237" s="5" t="s">
        <v>14</v>
      </c>
      <c r="D237" s="5" t="s">
        <v>619</v>
      </c>
      <c r="E237" s="5" t="s">
        <v>7</v>
      </c>
      <c r="F237" s="5">
        <v>5</v>
      </c>
      <c r="G237" s="5">
        <v>47.53</v>
      </c>
      <c r="H237" s="90">
        <v>16.86</v>
      </c>
      <c r="I237" s="90">
        <v>0</v>
      </c>
      <c r="J237" s="90">
        <v>30.67</v>
      </c>
      <c r="K237" s="90">
        <f t="shared" si="204"/>
        <v>47.53</v>
      </c>
      <c r="L237" s="91">
        <f t="shared" si="205"/>
        <v>21.08</v>
      </c>
      <c r="M237" s="91">
        <f t="shared" si="206"/>
        <v>0</v>
      </c>
      <c r="N237" s="91">
        <f t="shared" si="207"/>
        <v>35.82</v>
      </c>
      <c r="O237" s="91">
        <f t="shared" si="208"/>
        <v>56.9</v>
      </c>
      <c r="P237" s="115">
        <f t="shared" si="209"/>
        <v>84.3</v>
      </c>
      <c r="Q237" s="115">
        <f t="shared" si="210"/>
        <v>0</v>
      </c>
      <c r="R237" s="115">
        <f t="shared" si="211"/>
        <v>153.35</v>
      </c>
      <c r="S237" s="115">
        <f t="shared" si="212"/>
        <v>237.65</v>
      </c>
      <c r="T237" s="116">
        <f t="shared" si="213"/>
        <v>105.4</v>
      </c>
      <c r="U237" s="116">
        <f t="shared" si="214"/>
        <v>0</v>
      </c>
      <c r="V237" s="116">
        <f t="shared" si="215"/>
        <v>179.1</v>
      </c>
      <c r="W237" s="116">
        <f t="shared" si="216"/>
        <v>284.5</v>
      </c>
    </row>
    <row r="238" spans="1:23" s="1" customFormat="1" ht="45">
      <c r="A238" s="95" t="s">
        <v>620</v>
      </c>
      <c r="B238" s="5" t="s">
        <v>133</v>
      </c>
      <c r="C238" s="5" t="s">
        <v>14</v>
      </c>
      <c r="D238" s="5" t="s">
        <v>621</v>
      </c>
      <c r="E238" s="5" t="s">
        <v>7</v>
      </c>
      <c r="F238" s="5">
        <v>11</v>
      </c>
      <c r="G238" s="5">
        <v>47.53</v>
      </c>
      <c r="H238" s="90">
        <v>16.86</v>
      </c>
      <c r="I238" s="90">
        <v>0</v>
      </c>
      <c r="J238" s="90">
        <v>30.67</v>
      </c>
      <c r="K238" s="90">
        <f t="shared" si="204"/>
        <v>47.53</v>
      </c>
      <c r="L238" s="91">
        <f t="shared" si="205"/>
        <v>21.08</v>
      </c>
      <c r="M238" s="91">
        <f t="shared" si="206"/>
        <v>0</v>
      </c>
      <c r="N238" s="91">
        <f t="shared" si="207"/>
        <v>35.82</v>
      </c>
      <c r="O238" s="91">
        <f t="shared" si="208"/>
        <v>56.9</v>
      </c>
      <c r="P238" s="115">
        <f t="shared" si="209"/>
        <v>185.46</v>
      </c>
      <c r="Q238" s="115">
        <f t="shared" si="210"/>
        <v>0</v>
      </c>
      <c r="R238" s="115">
        <f t="shared" si="211"/>
        <v>337.37</v>
      </c>
      <c r="S238" s="115">
        <f t="shared" si="212"/>
        <v>522.83000000000004</v>
      </c>
      <c r="T238" s="116">
        <f t="shared" si="213"/>
        <v>231.88</v>
      </c>
      <c r="U238" s="116">
        <f t="shared" si="214"/>
        <v>0</v>
      </c>
      <c r="V238" s="116">
        <f t="shared" si="215"/>
        <v>394.02</v>
      </c>
      <c r="W238" s="116">
        <f t="shared" si="216"/>
        <v>625.9</v>
      </c>
    </row>
    <row r="239" spans="1:23" s="1" customFormat="1" ht="45">
      <c r="A239" s="95" t="s">
        <v>622</v>
      </c>
      <c r="B239" s="5" t="s">
        <v>131</v>
      </c>
      <c r="C239" s="5" t="s">
        <v>14</v>
      </c>
      <c r="D239" s="5" t="s">
        <v>117</v>
      </c>
      <c r="E239" s="5" t="s">
        <v>7</v>
      </c>
      <c r="F239" s="5">
        <v>11</v>
      </c>
      <c r="G239" s="5">
        <v>64.31</v>
      </c>
      <c r="H239" s="90">
        <v>10.38</v>
      </c>
      <c r="I239" s="90">
        <v>0</v>
      </c>
      <c r="J239" s="90">
        <v>53.93</v>
      </c>
      <c r="K239" s="90">
        <f t="shared" si="204"/>
        <v>64.31</v>
      </c>
      <c r="L239" s="91">
        <f t="shared" si="205"/>
        <v>12.98</v>
      </c>
      <c r="M239" s="91">
        <f t="shared" si="206"/>
        <v>0</v>
      </c>
      <c r="N239" s="91">
        <f t="shared" si="207"/>
        <v>62.99</v>
      </c>
      <c r="O239" s="91">
        <f t="shared" si="208"/>
        <v>75.97</v>
      </c>
      <c r="P239" s="115">
        <f t="shared" si="209"/>
        <v>114.18</v>
      </c>
      <c r="Q239" s="115">
        <f t="shared" si="210"/>
        <v>0</v>
      </c>
      <c r="R239" s="115">
        <f t="shared" si="211"/>
        <v>593.23</v>
      </c>
      <c r="S239" s="115">
        <f t="shared" si="212"/>
        <v>707.41</v>
      </c>
      <c r="T239" s="116">
        <f t="shared" si="213"/>
        <v>142.78</v>
      </c>
      <c r="U239" s="116">
        <f t="shared" si="214"/>
        <v>0</v>
      </c>
      <c r="V239" s="116">
        <f t="shared" si="215"/>
        <v>692.89</v>
      </c>
      <c r="W239" s="116">
        <f t="shared" si="216"/>
        <v>835.67</v>
      </c>
    </row>
    <row r="240" spans="1:23" s="1" customFormat="1" ht="67.5">
      <c r="A240" s="95" t="s">
        <v>623</v>
      </c>
      <c r="B240" s="5" t="s">
        <v>135</v>
      </c>
      <c r="C240" s="5" t="s">
        <v>6</v>
      </c>
      <c r="D240" s="5" t="s">
        <v>118</v>
      </c>
      <c r="E240" s="5" t="s">
        <v>15</v>
      </c>
      <c r="F240" s="5">
        <v>5</v>
      </c>
      <c r="G240" s="5">
        <v>7.83</v>
      </c>
      <c r="H240" s="90">
        <v>1.95</v>
      </c>
      <c r="I240" s="90">
        <v>0.04</v>
      </c>
      <c r="J240" s="90">
        <v>5.84</v>
      </c>
      <c r="K240" s="90">
        <f t="shared" si="204"/>
        <v>7.83</v>
      </c>
      <c r="L240" s="91">
        <f t="shared" si="205"/>
        <v>2.44</v>
      </c>
      <c r="M240" s="91">
        <f t="shared" si="206"/>
        <v>0.05</v>
      </c>
      <c r="N240" s="91">
        <f t="shared" si="207"/>
        <v>6.82</v>
      </c>
      <c r="O240" s="91">
        <f t="shared" si="208"/>
        <v>9.31</v>
      </c>
      <c r="P240" s="115">
        <f t="shared" si="209"/>
        <v>9.75</v>
      </c>
      <c r="Q240" s="115">
        <f t="shared" si="210"/>
        <v>0.2</v>
      </c>
      <c r="R240" s="115">
        <f t="shared" si="211"/>
        <v>29.2</v>
      </c>
      <c r="S240" s="115">
        <f t="shared" si="212"/>
        <v>39.15</v>
      </c>
      <c r="T240" s="116">
        <f t="shared" si="213"/>
        <v>12.2</v>
      </c>
      <c r="U240" s="116">
        <f t="shared" si="214"/>
        <v>0.25</v>
      </c>
      <c r="V240" s="116">
        <f t="shared" si="215"/>
        <v>34.1</v>
      </c>
      <c r="W240" s="116">
        <f t="shared" si="216"/>
        <v>46.55</v>
      </c>
    </row>
    <row r="241" spans="1:23" s="1" customFormat="1" ht="67.5">
      <c r="A241" s="95" t="s">
        <v>624</v>
      </c>
      <c r="B241" s="5" t="s">
        <v>341</v>
      </c>
      <c r="C241" s="5" t="s">
        <v>6</v>
      </c>
      <c r="D241" s="5" t="s">
        <v>342</v>
      </c>
      <c r="E241" s="5" t="s">
        <v>15</v>
      </c>
      <c r="F241" s="5">
        <v>4</v>
      </c>
      <c r="G241" s="5">
        <v>419.53</v>
      </c>
      <c r="H241" s="90">
        <v>231.35</v>
      </c>
      <c r="I241" s="90">
        <v>7.69</v>
      </c>
      <c r="J241" s="90">
        <v>180.49</v>
      </c>
      <c r="K241" s="90">
        <f t="shared" si="204"/>
        <v>419.53</v>
      </c>
      <c r="L241" s="91">
        <f t="shared" si="205"/>
        <v>289.19</v>
      </c>
      <c r="M241" s="91">
        <f t="shared" si="206"/>
        <v>8.98</v>
      </c>
      <c r="N241" s="91">
        <f t="shared" si="207"/>
        <v>210.81</v>
      </c>
      <c r="O241" s="91">
        <f t="shared" si="208"/>
        <v>508.98</v>
      </c>
      <c r="P241" s="115">
        <f t="shared" si="209"/>
        <v>925.4</v>
      </c>
      <c r="Q241" s="115">
        <f t="shared" si="210"/>
        <v>30.76</v>
      </c>
      <c r="R241" s="115">
        <f t="shared" si="211"/>
        <v>721.96</v>
      </c>
      <c r="S241" s="115">
        <f t="shared" si="212"/>
        <v>1678.12</v>
      </c>
      <c r="T241" s="116">
        <f t="shared" si="213"/>
        <v>1156.76</v>
      </c>
      <c r="U241" s="116">
        <f t="shared" si="214"/>
        <v>35.92</v>
      </c>
      <c r="V241" s="116">
        <f t="shared" si="215"/>
        <v>843.24</v>
      </c>
      <c r="W241" s="116">
        <f t="shared" si="216"/>
        <v>2035.92</v>
      </c>
    </row>
    <row r="242" spans="1:23" s="1" customFormat="1" ht="22.5">
      <c r="A242" s="95" t="s">
        <v>625</v>
      </c>
      <c r="B242" s="5" t="s">
        <v>416</v>
      </c>
      <c r="C242" s="5" t="s">
        <v>14</v>
      </c>
      <c r="D242" s="5" t="s">
        <v>417</v>
      </c>
      <c r="E242" s="5" t="s">
        <v>4</v>
      </c>
      <c r="F242" s="5">
        <v>20</v>
      </c>
      <c r="G242" s="5">
        <v>45.52</v>
      </c>
      <c r="H242" s="90">
        <v>34.85</v>
      </c>
      <c r="I242" s="90">
        <v>0</v>
      </c>
      <c r="J242" s="90">
        <v>10.67</v>
      </c>
      <c r="K242" s="90">
        <f t="shared" si="204"/>
        <v>45.52</v>
      </c>
      <c r="L242" s="91">
        <f t="shared" si="205"/>
        <v>43.56</v>
      </c>
      <c r="M242" s="91">
        <f t="shared" si="206"/>
        <v>0</v>
      </c>
      <c r="N242" s="91">
        <f t="shared" si="207"/>
        <v>12.46</v>
      </c>
      <c r="O242" s="91">
        <f t="shared" si="208"/>
        <v>56.02</v>
      </c>
      <c r="P242" s="115">
        <f t="shared" si="209"/>
        <v>697</v>
      </c>
      <c r="Q242" s="115">
        <f t="shared" si="210"/>
        <v>0</v>
      </c>
      <c r="R242" s="115">
        <f t="shared" si="211"/>
        <v>213.4</v>
      </c>
      <c r="S242" s="115">
        <f t="shared" si="212"/>
        <v>910.4</v>
      </c>
      <c r="T242" s="116">
        <f t="shared" si="213"/>
        <v>871.2</v>
      </c>
      <c r="U242" s="116">
        <f t="shared" si="214"/>
        <v>0</v>
      </c>
      <c r="V242" s="116">
        <f t="shared" si="215"/>
        <v>249.2</v>
      </c>
      <c r="W242" s="116">
        <f t="shared" si="216"/>
        <v>1120.4000000000001</v>
      </c>
    </row>
    <row r="243" spans="1:23" s="1" customFormat="1" ht="90">
      <c r="A243" s="95" t="s">
        <v>626</v>
      </c>
      <c r="B243" s="5" t="s">
        <v>627</v>
      </c>
      <c r="C243" s="5" t="s">
        <v>6</v>
      </c>
      <c r="D243" s="5" t="s">
        <v>628</v>
      </c>
      <c r="E243" s="5" t="s">
        <v>0</v>
      </c>
      <c r="F243" s="5">
        <v>29</v>
      </c>
      <c r="G243" s="5">
        <v>42.32</v>
      </c>
      <c r="H243" s="90">
        <v>1.95</v>
      </c>
      <c r="I243" s="90">
        <v>0.04</v>
      </c>
      <c r="J243" s="90">
        <v>40.33</v>
      </c>
      <c r="K243" s="90">
        <f t="shared" si="204"/>
        <v>42.32</v>
      </c>
      <c r="L243" s="91">
        <f t="shared" si="205"/>
        <v>2.44</v>
      </c>
      <c r="M243" s="91">
        <f t="shared" si="206"/>
        <v>0.05</v>
      </c>
      <c r="N243" s="91">
        <f t="shared" si="207"/>
        <v>47.11</v>
      </c>
      <c r="O243" s="91">
        <f t="shared" si="208"/>
        <v>49.6</v>
      </c>
      <c r="P243" s="115">
        <f t="shared" si="209"/>
        <v>56.55</v>
      </c>
      <c r="Q243" s="115">
        <f t="shared" si="210"/>
        <v>1.1599999999999999</v>
      </c>
      <c r="R243" s="115">
        <f t="shared" si="211"/>
        <v>1169.57</v>
      </c>
      <c r="S243" s="115">
        <f t="shared" si="212"/>
        <v>1227.28</v>
      </c>
      <c r="T243" s="116">
        <f t="shared" si="213"/>
        <v>70.760000000000005</v>
      </c>
      <c r="U243" s="116">
        <f t="shared" si="214"/>
        <v>1.45</v>
      </c>
      <c r="V243" s="116">
        <f t="shared" si="215"/>
        <v>1366.19</v>
      </c>
      <c r="W243" s="116">
        <f t="shared" si="216"/>
        <v>1438.4</v>
      </c>
    </row>
    <row r="244" spans="1:23" s="1" customFormat="1" ht="90">
      <c r="A244" s="95" t="s">
        <v>629</v>
      </c>
      <c r="B244" s="5" t="s">
        <v>630</v>
      </c>
      <c r="C244" s="5" t="s">
        <v>6</v>
      </c>
      <c r="D244" s="5" t="s">
        <v>631</v>
      </c>
      <c r="E244" s="5" t="s">
        <v>0</v>
      </c>
      <c r="F244" s="5">
        <v>60</v>
      </c>
      <c r="G244" s="5">
        <v>64.31</v>
      </c>
      <c r="H244" s="90">
        <v>3.59</v>
      </c>
      <c r="I244" s="90">
        <v>0.08</v>
      </c>
      <c r="J244" s="90">
        <v>60.64</v>
      </c>
      <c r="K244" s="90">
        <f t="shared" si="204"/>
        <v>64.31</v>
      </c>
      <c r="L244" s="91">
        <f t="shared" si="205"/>
        <v>4.49</v>
      </c>
      <c r="M244" s="91">
        <f t="shared" si="206"/>
        <v>0.09</v>
      </c>
      <c r="N244" s="91">
        <f t="shared" si="207"/>
        <v>70.83</v>
      </c>
      <c r="O244" s="91">
        <f t="shared" si="208"/>
        <v>75.41</v>
      </c>
      <c r="P244" s="115">
        <f t="shared" si="209"/>
        <v>215.4</v>
      </c>
      <c r="Q244" s="115">
        <f t="shared" si="210"/>
        <v>4.8</v>
      </c>
      <c r="R244" s="115">
        <f t="shared" si="211"/>
        <v>3638.4</v>
      </c>
      <c r="S244" s="115">
        <f t="shared" si="212"/>
        <v>3858.6</v>
      </c>
      <c r="T244" s="116">
        <f t="shared" si="213"/>
        <v>269.39999999999998</v>
      </c>
      <c r="U244" s="116">
        <f t="shared" si="214"/>
        <v>5.4</v>
      </c>
      <c r="V244" s="116">
        <f t="shared" si="215"/>
        <v>4249.8</v>
      </c>
      <c r="W244" s="116">
        <f t="shared" si="216"/>
        <v>4524.6000000000004</v>
      </c>
    </row>
    <row r="245" spans="1:23" s="1" customFormat="1" ht="33.75">
      <c r="A245" s="95" t="s">
        <v>632</v>
      </c>
      <c r="B245" s="5" t="s">
        <v>212</v>
      </c>
      <c r="C245" s="5" t="s">
        <v>6</v>
      </c>
      <c r="D245" s="5" t="s">
        <v>213</v>
      </c>
      <c r="E245" s="5" t="s">
        <v>4</v>
      </c>
      <c r="F245" s="5">
        <v>20</v>
      </c>
      <c r="G245" s="5">
        <v>22.87</v>
      </c>
      <c r="H245" s="90">
        <v>16.18</v>
      </c>
      <c r="I245" s="90">
        <v>1.39</v>
      </c>
      <c r="J245" s="90">
        <v>5.3</v>
      </c>
      <c r="K245" s="90">
        <f t="shared" si="204"/>
        <v>22.87</v>
      </c>
      <c r="L245" s="91">
        <f t="shared" si="205"/>
        <v>20.23</v>
      </c>
      <c r="M245" s="91">
        <f t="shared" si="206"/>
        <v>1.62</v>
      </c>
      <c r="N245" s="91">
        <f t="shared" si="207"/>
        <v>6.19</v>
      </c>
      <c r="O245" s="91">
        <f t="shared" si="208"/>
        <v>28.04</v>
      </c>
      <c r="P245" s="115">
        <f t="shared" si="209"/>
        <v>323.60000000000002</v>
      </c>
      <c r="Q245" s="115">
        <f t="shared" si="210"/>
        <v>27.8</v>
      </c>
      <c r="R245" s="115">
        <f t="shared" si="211"/>
        <v>106</v>
      </c>
      <c r="S245" s="115">
        <f t="shared" si="212"/>
        <v>457.4</v>
      </c>
      <c r="T245" s="116">
        <f t="shared" si="213"/>
        <v>404.6</v>
      </c>
      <c r="U245" s="116">
        <f t="shared" si="214"/>
        <v>32.4</v>
      </c>
      <c r="V245" s="116">
        <f t="shared" si="215"/>
        <v>123.8</v>
      </c>
      <c r="W245" s="116">
        <f t="shared" si="216"/>
        <v>560.79999999999995</v>
      </c>
    </row>
    <row r="246" spans="1:23" s="1" customFormat="1" ht="12">
      <c r="A246" s="95" t="s">
        <v>159</v>
      </c>
      <c r="B246" s="5"/>
      <c r="C246" s="5"/>
      <c r="D246" s="5" t="s">
        <v>633</v>
      </c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</row>
    <row r="247" spans="1:23" s="1" customFormat="1" ht="112.5">
      <c r="A247" s="95" t="s">
        <v>634</v>
      </c>
      <c r="B247" s="5" t="s">
        <v>635</v>
      </c>
      <c r="C247" s="5" t="s">
        <v>6</v>
      </c>
      <c r="D247" s="5" t="s">
        <v>636</v>
      </c>
      <c r="E247" s="5" t="s">
        <v>15</v>
      </c>
      <c r="F247" s="5">
        <v>4</v>
      </c>
      <c r="G247" s="5">
        <v>175.91</v>
      </c>
      <c r="H247" s="90">
        <v>93.29</v>
      </c>
      <c r="I247" s="90">
        <v>1.75</v>
      </c>
      <c r="J247" s="90">
        <v>80.87</v>
      </c>
      <c r="K247" s="90">
        <f t="shared" si="204"/>
        <v>175.91</v>
      </c>
      <c r="L247" s="91">
        <f t="shared" si="205"/>
        <v>116.61</v>
      </c>
      <c r="M247" s="91">
        <f t="shared" si="206"/>
        <v>2.04</v>
      </c>
      <c r="N247" s="91">
        <f t="shared" si="207"/>
        <v>94.46</v>
      </c>
      <c r="O247" s="91">
        <f t="shared" si="208"/>
        <v>213.11</v>
      </c>
      <c r="P247" s="115">
        <f t="shared" si="209"/>
        <v>373.16</v>
      </c>
      <c r="Q247" s="115">
        <f t="shared" si="210"/>
        <v>7</v>
      </c>
      <c r="R247" s="115">
        <f t="shared" si="211"/>
        <v>323.48</v>
      </c>
      <c r="S247" s="115">
        <f t="shared" si="212"/>
        <v>703.64</v>
      </c>
      <c r="T247" s="116">
        <f t="shared" si="213"/>
        <v>466.44</v>
      </c>
      <c r="U247" s="116">
        <f t="shared" si="214"/>
        <v>8.16</v>
      </c>
      <c r="V247" s="116">
        <f t="shared" si="215"/>
        <v>377.84</v>
      </c>
      <c r="W247" s="116">
        <f t="shared" si="216"/>
        <v>852.44</v>
      </c>
    </row>
    <row r="248" spans="1:23" s="1" customFormat="1" ht="45">
      <c r="A248" s="95" t="s">
        <v>637</v>
      </c>
      <c r="B248" s="5" t="s">
        <v>638</v>
      </c>
      <c r="C248" s="5" t="s">
        <v>388</v>
      </c>
      <c r="D248" s="5" t="s">
        <v>639</v>
      </c>
      <c r="E248" s="5" t="s">
        <v>15</v>
      </c>
      <c r="F248" s="5">
        <v>20</v>
      </c>
      <c r="G248" s="5">
        <v>155.07</v>
      </c>
      <c r="H248" s="90">
        <v>41.53</v>
      </c>
      <c r="I248" s="90">
        <v>0</v>
      </c>
      <c r="J248" s="90">
        <v>113.54</v>
      </c>
      <c r="K248" s="90">
        <f t="shared" si="204"/>
        <v>155.07</v>
      </c>
      <c r="L248" s="91">
        <f t="shared" si="205"/>
        <v>51.91</v>
      </c>
      <c r="M248" s="91">
        <f t="shared" si="206"/>
        <v>0</v>
      </c>
      <c r="N248" s="91">
        <f t="shared" si="207"/>
        <v>132.61000000000001</v>
      </c>
      <c r="O248" s="91">
        <f t="shared" si="208"/>
        <v>184.52</v>
      </c>
      <c r="P248" s="115">
        <f t="shared" si="209"/>
        <v>830.6</v>
      </c>
      <c r="Q248" s="115">
        <f t="shared" si="210"/>
        <v>0</v>
      </c>
      <c r="R248" s="115">
        <f t="shared" si="211"/>
        <v>2270.8000000000002</v>
      </c>
      <c r="S248" s="115">
        <f t="shared" si="212"/>
        <v>3101.4</v>
      </c>
      <c r="T248" s="116">
        <f t="shared" si="213"/>
        <v>1038.2</v>
      </c>
      <c r="U248" s="116">
        <f t="shared" si="214"/>
        <v>0</v>
      </c>
      <c r="V248" s="116">
        <f t="shared" si="215"/>
        <v>2652.2</v>
      </c>
      <c r="W248" s="116">
        <f t="shared" si="216"/>
        <v>3690.4</v>
      </c>
    </row>
    <row r="249" spans="1:23" s="1" customFormat="1" ht="33.75">
      <c r="A249" s="95" t="s">
        <v>640</v>
      </c>
      <c r="B249" s="5" t="s">
        <v>641</v>
      </c>
      <c r="C249" s="5" t="s">
        <v>6</v>
      </c>
      <c r="D249" s="5" t="s">
        <v>642</v>
      </c>
      <c r="E249" s="5" t="s">
        <v>15</v>
      </c>
      <c r="F249" s="5">
        <v>28</v>
      </c>
      <c r="G249" s="5">
        <v>19.61</v>
      </c>
      <c r="H249" s="90">
        <v>9.6999999999999993</v>
      </c>
      <c r="I249" s="90">
        <v>0.24</v>
      </c>
      <c r="J249" s="90">
        <v>9.67</v>
      </c>
      <c r="K249" s="90">
        <f t="shared" si="204"/>
        <v>19.61</v>
      </c>
      <c r="L249" s="91">
        <f t="shared" si="205"/>
        <v>12.13</v>
      </c>
      <c r="M249" s="91">
        <f t="shared" si="206"/>
        <v>0.28000000000000003</v>
      </c>
      <c r="N249" s="91">
        <f t="shared" si="207"/>
        <v>11.29</v>
      </c>
      <c r="O249" s="91">
        <f t="shared" si="208"/>
        <v>23.7</v>
      </c>
      <c r="P249" s="115">
        <f t="shared" si="209"/>
        <v>271.60000000000002</v>
      </c>
      <c r="Q249" s="115">
        <f t="shared" si="210"/>
        <v>6.72</v>
      </c>
      <c r="R249" s="115">
        <f t="shared" si="211"/>
        <v>270.76</v>
      </c>
      <c r="S249" s="115">
        <f t="shared" si="212"/>
        <v>549.08000000000004</v>
      </c>
      <c r="T249" s="116">
        <f t="shared" si="213"/>
        <v>339.64</v>
      </c>
      <c r="U249" s="116">
        <f t="shared" si="214"/>
        <v>7.84</v>
      </c>
      <c r="V249" s="116">
        <f t="shared" si="215"/>
        <v>316.12</v>
      </c>
      <c r="W249" s="116">
        <f t="shared" si="216"/>
        <v>663.6</v>
      </c>
    </row>
    <row r="250" spans="1:23" s="1" customFormat="1" ht="101.25">
      <c r="A250" s="95" t="s">
        <v>643</v>
      </c>
      <c r="B250" s="5" t="s">
        <v>644</v>
      </c>
      <c r="C250" s="5" t="s">
        <v>6</v>
      </c>
      <c r="D250" s="5" t="s">
        <v>645</v>
      </c>
      <c r="E250" s="5" t="s">
        <v>0</v>
      </c>
      <c r="F250" s="5">
        <v>35</v>
      </c>
      <c r="G250" s="5">
        <v>12.54</v>
      </c>
      <c r="H250" s="90">
        <v>4.54</v>
      </c>
      <c r="I250" s="90">
        <v>7.0000000000000007E-2</v>
      </c>
      <c r="J250" s="90">
        <v>7.93</v>
      </c>
      <c r="K250" s="90">
        <f t="shared" si="204"/>
        <v>12.54</v>
      </c>
      <c r="L250" s="91">
        <f t="shared" si="205"/>
        <v>5.68</v>
      </c>
      <c r="M250" s="91">
        <f t="shared" si="206"/>
        <v>0.08</v>
      </c>
      <c r="N250" s="91">
        <f t="shared" si="207"/>
        <v>9.26</v>
      </c>
      <c r="O250" s="91">
        <f t="shared" si="208"/>
        <v>15.02</v>
      </c>
      <c r="P250" s="115">
        <f t="shared" si="209"/>
        <v>158.9</v>
      </c>
      <c r="Q250" s="115">
        <f t="shared" si="210"/>
        <v>2.4500000000000002</v>
      </c>
      <c r="R250" s="115">
        <f t="shared" si="211"/>
        <v>277.55</v>
      </c>
      <c r="S250" s="115">
        <f t="shared" si="212"/>
        <v>438.9</v>
      </c>
      <c r="T250" s="116">
        <f t="shared" si="213"/>
        <v>198.8</v>
      </c>
      <c r="U250" s="116">
        <f t="shared" si="214"/>
        <v>2.8</v>
      </c>
      <c r="V250" s="116">
        <f t="shared" si="215"/>
        <v>324.10000000000002</v>
      </c>
      <c r="W250" s="116">
        <f t="shared" si="216"/>
        <v>525.70000000000005</v>
      </c>
    </row>
    <row r="251" spans="1:23" s="1" customFormat="1" ht="101.25">
      <c r="A251" s="95" t="s">
        <v>646</v>
      </c>
      <c r="B251" s="5" t="s">
        <v>601</v>
      </c>
      <c r="C251" s="5" t="s">
        <v>6</v>
      </c>
      <c r="D251" s="5" t="s">
        <v>602</v>
      </c>
      <c r="E251" s="5" t="s">
        <v>0</v>
      </c>
      <c r="F251" s="5">
        <v>35</v>
      </c>
      <c r="G251" s="5">
        <v>4.3899999999999997</v>
      </c>
      <c r="H251" s="90">
        <v>3.14</v>
      </c>
      <c r="I251" s="90">
        <v>0.06</v>
      </c>
      <c r="J251" s="90">
        <v>1.19</v>
      </c>
      <c r="K251" s="90">
        <f t="shared" si="204"/>
        <v>4.3899999999999997</v>
      </c>
      <c r="L251" s="91">
        <f t="shared" si="205"/>
        <v>3.93</v>
      </c>
      <c r="M251" s="91">
        <f t="shared" si="206"/>
        <v>7.0000000000000007E-2</v>
      </c>
      <c r="N251" s="91">
        <f t="shared" si="207"/>
        <v>1.39</v>
      </c>
      <c r="O251" s="91">
        <f t="shared" si="208"/>
        <v>5.39</v>
      </c>
      <c r="P251" s="115">
        <f t="shared" si="209"/>
        <v>109.9</v>
      </c>
      <c r="Q251" s="115">
        <f t="shared" si="210"/>
        <v>2.1</v>
      </c>
      <c r="R251" s="115">
        <f t="shared" si="211"/>
        <v>41.65</v>
      </c>
      <c r="S251" s="115">
        <f t="shared" si="212"/>
        <v>153.65</v>
      </c>
      <c r="T251" s="116">
        <f t="shared" si="213"/>
        <v>137.55000000000001</v>
      </c>
      <c r="U251" s="116">
        <f t="shared" si="214"/>
        <v>2.4500000000000002</v>
      </c>
      <c r="V251" s="116">
        <f t="shared" si="215"/>
        <v>48.65</v>
      </c>
      <c r="W251" s="116">
        <f t="shared" si="216"/>
        <v>188.65</v>
      </c>
    </row>
    <row r="252" spans="1:23" s="1" customFormat="1" ht="67.5">
      <c r="A252" s="95" t="s">
        <v>647</v>
      </c>
      <c r="B252" s="5" t="s">
        <v>148</v>
      </c>
      <c r="C252" s="5" t="s">
        <v>6</v>
      </c>
      <c r="D252" s="5" t="s">
        <v>119</v>
      </c>
      <c r="E252" s="5" t="s">
        <v>0</v>
      </c>
      <c r="F252" s="5">
        <v>105</v>
      </c>
      <c r="G252" s="5">
        <v>2.95</v>
      </c>
      <c r="H252" s="90">
        <v>0.83</v>
      </c>
      <c r="I252" s="90">
        <v>0.02</v>
      </c>
      <c r="J252" s="90">
        <v>2.1</v>
      </c>
      <c r="K252" s="90">
        <f t="shared" si="204"/>
        <v>2.95</v>
      </c>
      <c r="L252" s="91">
        <f t="shared" si="205"/>
        <v>1.04</v>
      </c>
      <c r="M252" s="91">
        <f t="shared" si="206"/>
        <v>0.02</v>
      </c>
      <c r="N252" s="91">
        <f t="shared" si="207"/>
        <v>2.4500000000000002</v>
      </c>
      <c r="O252" s="91">
        <f t="shared" si="208"/>
        <v>3.51</v>
      </c>
      <c r="P252" s="115">
        <f t="shared" si="209"/>
        <v>87.15</v>
      </c>
      <c r="Q252" s="115">
        <f t="shared" si="210"/>
        <v>2.1</v>
      </c>
      <c r="R252" s="115">
        <f t="shared" si="211"/>
        <v>220.5</v>
      </c>
      <c r="S252" s="115">
        <f t="shared" si="212"/>
        <v>309.75</v>
      </c>
      <c r="T252" s="116">
        <f t="shared" si="213"/>
        <v>109.2</v>
      </c>
      <c r="U252" s="116">
        <f t="shared" si="214"/>
        <v>2.1</v>
      </c>
      <c r="V252" s="116">
        <f t="shared" si="215"/>
        <v>257.25</v>
      </c>
      <c r="W252" s="116">
        <f t="shared" si="216"/>
        <v>368.55</v>
      </c>
    </row>
    <row r="253" spans="1:23" s="1" customFormat="1" ht="56.25">
      <c r="A253" s="95" t="s">
        <v>648</v>
      </c>
      <c r="B253" s="5" t="s">
        <v>649</v>
      </c>
      <c r="C253" s="5" t="s">
        <v>6</v>
      </c>
      <c r="D253" s="5" t="s">
        <v>650</v>
      </c>
      <c r="E253" s="5" t="s">
        <v>0</v>
      </c>
      <c r="F253" s="5">
        <v>20</v>
      </c>
      <c r="G253" s="5">
        <v>4.13</v>
      </c>
      <c r="H253" s="90">
        <v>1.1200000000000001</v>
      </c>
      <c r="I253" s="90">
        <v>0.02</v>
      </c>
      <c r="J253" s="90">
        <v>2.99</v>
      </c>
      <c r="K253" s="90">
        <f t="shared" si="204"/>
        <v>4.13</v>
      </c>
      <c r="L253" s="91">
        <f t="shared" si="205"/>
        <v>1.4</v>
      </c>
      <c r="M253" s="91">
        <f t="shared" si="206"/>
        <v>0.02</v>
      </c>
      <c r="N253" s="91">
        <f t="shared" si="207"/>
        <v>3.49</v>
      </c>
      <c r="O253" s="91">
        <f t="shared" si="208"/>
        <v>4.91</v>
      </c>
      <c r="P253" s="115">
        <f t="shared" si="209"/>
        <v>22.4</v>
      </c>
      <c r="Q253" s="115">
        <f t="shared" si="210"/>
        <v>0.4</v>
      </c>
      <c r="R253" s="115">
        <f t="shared" si="211"/>
        <v>59.8</v>
      </c>
      <c r="S253" s="115">
        <f t="shared" si="212"/>
        <v>82.6</v>
      </c>
      <c r="T253" s="116">
        <f t="shared" si="213"/>
        <v>28</v>
      </c>
      <c r="U253" s="116">
        <f t="shared" si="214"/>
        <v>0.4</v>
      </c>
      <c r="V253" s="116">
        <f t="shared" si="215"/>
        <v>69.8</v>
      </c>
      <c r="W253" s="116">
        <f t="shared" si="216"/>
        <v>98.2</v>
      </c>
    </row>
    <row r="254" spans="1:23" s="1" customFormat="1" ht="45">
      <c r="A254" s="95" t="s">
        <v>651</v>
      </c>
      <c r="B254" s="5" t="s">
        <v>652</v>
      </c>
      <c r="C254" s="5" t="s">
        <v>6</v>
      </c>
      <c r="D254" s="5" t="s">
        <v>653</v>
      </c>
      <c r="E254" s="5" t="s">
        <v>15</v>
      </c>
      <c r="F254" s="5">
        <v>4</v>
      </c>
      <c r="G254" s="5">
        <v>55.52</v>
      </c>
      <c r="H254" s="90">
        <v>1.97</v>
      </c>
      <c r="I254" s="90">
        <v>0.04</v>
      </c>
      <c r="J254" s="90">
        <v>53.51</v>
      </c>
      <c r="K254" s="90">
        <f t="shared" si="204"/>
        <v>55.52</v>
      </c>
      <c r="L254" s="91">
        <f t="shared" si="205"/>
        <v>2.46</v>
      </c>
      <c r="M254" s="91">
        <f t="shared" si="206"/>
        <v>0.05</v>
      </c>
      <c r="N254" s="91">
        <f t="shared" si="207"/>
        <v>62.5</v>
      </c>
      <c r="O254" s="91">
        <f t="shared" si="208"/>
        <v>65.010000000000005</v>
      </c>
      <c r="P254" s="115">
        <f t="shared" si="209"/>
        <v>7.88</v>
      </c>
      <c r="Q254" s="115">
        <f t="shared" si="210"/>
        <v>0.16</v>
      </c>
      <c r="R254" s="115">
        <f t="shared" si="211"/>
        <v>214.04</v>
      </c>
      <c r="S254" s="115">
        <f t="shared" si="212"/>
        <v>222.08</v>
      </c>
      <c r="T254" s="116">
        <f t="shared" si="213"/>
        <v>9.84</v>
      </c>
      <c r="U254" s="116">
        <f t="shared" si="214"/>
        <v>0.2</v>
      </c>
      <c r="V254" s="116">
        <f t="shared" si="215"/>
        <v>250</v>
      </c>
      <c r="W254" s="116">
        <f t="shared" si="216"/>
        <v>260.04000000000002</v>
      </c>
    </row>
    <row r="255" spans="1:23" s="1" customFormat="1" ht="33.75">
      <c r="A255" s="95" t="s">
        <v>654</v>
      </c>
      <c r="B255" s="5" t="s">
        <v>655</v>
      </c>
      <c r="C255" s="5" t="s">
        <v>6</v>
      </c>
      <c r="D255" s="5" t="s">
        <v>656</v>
      </c>
      <c r="E255" s="5" t="s">
        <v>15</v>
      </c>
      <c r="F255" s="5">
        <v>4</v>
      </c>
      <c r="G255" s="5">
        <v>55.44</v>
      </c>
      <c r="H255" s="90">
        <v>11.17</v>
      </c>
      <c r="I255" s="90">
        <v>0.26</v>
      </c>
      <c r="J255" s="90">
        <v>44.01</v>
      </c>
      <c r="K255" s="90">
        <f t="shared" si="204"/>
        <v>55.44</v>
      </c>
      <c r="L255" s="91">
        <f t="shared" si="205"/>
        <v>13.96</v>
      </c>
      <c r="M255" s="91">
        <f t="shared" si="206"/>
        <v>0.3</v>
      </c>
      <c r="N255" s="91">
        <f t="shared" si="207"/>
        <v>51.4</v>
      </c>
      <c r="O255" s="91">
        <f t="shared" si="208"/>
        <v>65.66</v>
      </c>
      <c r="P255" s="115">
        <f t="shared" si="209"/>
        <v>44.68</v>
      </c>
      <c r="Q255" s="115">
        <f t="shared" si="210"/>
        <v>1.04</v>
      </c>
      <c r="R255" s="115">
        <f t="shared" si="211"/>
        <v>176.04</v>
      </c>
      <c r="S255" s="115">
        <f t="shared" si="212"/>
        <v>221.76</v>
      </c>
      <c r="T255" s="116">
        <f t="shared" si="213"/>
        <v>55.84</v>
      </c>
      <c r="U255" s="116">
        <f t="shared" si="214"/>
        <v>1.2</v>
      </c>
      <c r="V255" s="116">
        <f t="shared" si="215"/>
        <v>205.6</v>
      </c>
      <c r="W255" s="116">
        <f t="shared" si="216"/>
        <v>262.64</v>
      </c>
    </row>
    <row r="256" spans="1:23" s="1" customFormat="1" ht="12">
      <c r="A256" s="95" t="s">
        <v>657</v>
      </c>
      <c r="B256" s="5"/>
      <c r="C256" s="5"/>
      <c r="D256" s="5" t="s">
        <v>658</v>
      </c>
      <c r="E256" s="5"/>
      <c r="F256" s="5"/>
      <c r="G256" s="5"/>
      <c r="H256" s="90"/>
      <c r="I256" s="90"/>
      <c r="J256" s="90"/>
      <c r="K256" s="90">
        <f t="shared" si="204"/>
        <v>0</v>
      </c>
      <c r="L256" s="91">
        <f t="shared" si="205"/>
        <v>0</v>
      </c>
      <c r="M256" s="91">
        <f t="shared" si="206"/>
        <v>0</v>
      </c>
      <c r="N256" s="91">
        <f t="shared" si="207"/>
        <v>0</v>
      </c>
      <c r="O256" s="91">
        <f t="shared" si="208"/>
        <v>0</v>
      </c>
      <c r="P256" s="115">
        <f t="shared" si="209"/>
        <v>0</v>
      </c>
      <c r="Q256" s="115">
        <f t="shared" si="210"/>
        <v>0</v>
      </c>
      <c r="R256" s="115">
        <f t="shared" si="211"/>
        <v>0</v>
      </c>
      <c r="S256" s="115">
        <f t="shared" si="212"/>
        <v>0</v>
      </c>
      <c r="T256" s="116">
        <f t="shared" si="213"/>
        <v>0</v>
      </c>
      <c r="U256" s="116">
        <f t="shared" si="214"/>
        <v>0</v>
      </c>
      <c r="V256" s="116">
        <f t="shared" si="215"/>
        <v>0</v>
      </c>
      <c r="W256" s="116">
        <f t="shared" si="216"/>
        <v>0</v>
      </c>
    </row>
    <row r="257" spans="1:24" s="1" customFormat="1" ht="33.75">
      <c r="A257" s="95" t="s">
        <v>659</v>
      </c>
      <c r="B257" s="5" t="s">
        <v>660</v>
      </c>
      <c r="C257" s="5" t="s">
        <v>6</v>
      </c>
      <c r="D257" s="5" t="s">
        <v>661</v>
      </c>
      <c r="E257" s="5" t="s">
        <v>15</v>
      </c>
      <c r="F257" s="5">
        <v>2</v>
      </c>
      <c r="G257" s="5">
        <v>693.54</v>
      </c>
      <c r="H257" s="90">
        <v>215.21</v>
      </c>
      <c r="I257" s="90">
        <v>5.38</v>
      </c>
      <c r="J257" s="90">
        <v>472.95</v>
      </c>
      <c r="K257" s="90">
        <f t="shared" si="204"/>
        <v>693.54</v>
      </c>
      <c r="L257" s="91">
        <f t="shared" si="205"/>
        <v>269.01</v>
      </c>
      <c r="M257" s="91">
        <f t="shared" si="206"/>
        <v>6.28</v>
      </c>
      <c r="N257" s="91">
        <f t="shared" si="207"/>
        <v>552.41</v>
      </c>
      <c r="O257" s="91">
        <f t="shared" si="208"/>
        <v>827.7</v>
      </c>
      <c r="P257" s="115">
        <f t="shared" si="209"/>
        <v>430.42</v>
      </c>
      <c r="Q257" s="115">
        <f t="shared" si="210"/>
        <v>10.76</v>
      </c>
      <c r="R257" s="115">
        <f t="shared" si="211"/>
        <v>945.9</v>
      </c>
      <c r="S257" s="115">
        <f t="shared" si="212"/>
        <v>1387.08</v>
      </c>
      <c r="T257" s="116">
        <f t="shared" si="213"/>
        <v>538.02</v>
      </c>
      <c r="U257" s="116">
        <f t="shared" si="214"/>
        <v>12.56</v>
      </c>
      <c r="V257" s="116">
        <f t="shared" si="215"/>
        <v>1104.82</v>
      </c>
      <c r="W257" s="116">
        <f t="shared" si="216"/>
        <v>1655.4</v>
      </c>
    </row>
    <row r="258" spans="1:24" s="1" customFormat="1" ht="45">
      <c r="A258" s="95" t="s">
        <v>662</v>
      </c>
      <c r="B258" s="5" t="s">
        <v>322</v>
      </c>
      <c r="C258" s="5" t="s">
        <v>14</v>
      </c>
      <c r="D258" s="5" t="s">
        <v>323</v>
      </c>
      <c r="E258" s="5" t="s">
        <v>3</v>
      </c>
      <c r="F258" s="5">
        <v>28.35</v>
      </c>
      <c r="G258" s="5">
        <v>126.61</v>
      </c>
      <c r="H258" s="90">
        <v>47.96</v>
      </c>
      <c r="I258" s="90">
        <v>0.15</v>
      </c>
      <c r="J258" s="90">
        <v>78.5</v>
      </c>
      <c r="K258" s="90">
        <f t="shared" si="204"/>
        <v>126.61</v>
      </c>
      <c r="L258" s="91">
        <f t="shared" si="205"/>
        <v>59.95</v>
      </c>
      <c r="M258" s="91">
        <f t="shared" si="206"/>
        <v>0.18</v>
      </c>
      <c r="N258" s="91">
        <f t="shared" si="207"/>
        <v>91.69</v>
      </c>
      <c r="O258" s="91">
        <f t="shared" si="208"/>
        <v>151.82</v>
      </c>
      <c r="P258" s="115">
        <f t="shared" si="209"/>
        <v>1359.67</v>
      </c>
      <c r="Q258" s="115">
        <f t="shared" si="210"/>
        <v>4.25</v>
      </c>
      <c r="R258" s="115">
        <f t="shared" si="211"/>
        <v>2225.48</v>
      </c>
      <c r="S258" s="115">
        <f t="shared" si="212"/>
        <v>3589.4</v>
      </c>
      <c r="T258" s="116">
        <f t="shared" si="213"/>
        <v>1699.58</v>
      </c>
      <c r="U258" s="116">
        <f t="shared" si="214"/>
        <v>5.0999999999999996</v>
      </c>
      <c r="V258" s="116">
        <f t="shared" si="215"/>
        <v>2599.41</v>
      </c>
      <c r="W258" s="116">
        <f t="shared" si="216"/>
        <v>4304.09</v>
      </c>
    </row>
    <row r="259" spans="1:24" s="1" customFormat="1" ht="78.75">
      <c r="A259" s="95" t="s">
        <v>663</v>
      </c>
      <c r="B259" s="5" t="s">
        <v>664</v>
      </c>
      <c r="C259" s="5" t="s">
        <v>6</v>
      </c>
      <c r="D259" s="5" t="s">
        <v>665</v>
      </c>
      <c r="E259" s="5" t="s">
        <v>3</v>
      </c>
      <c r="F259" s="5">
        <v>9.93</v>
      </c>
      <c r="G259" s="5">
        <v>80.319999999999993</v>
      </c>
      <c r="H259" s="90">
        <v>20.6</v>
      </c>
      <c r="I259" s="90">
        <v>0.6</v>
      </c>
      <c r="J259" s="90">
        <v>59.12</v>
      </c>
      <c r="K259" s="90">
        <f t="shared" si="204"/>
        <v>80.319999999999993</v>
      </c>
      <c r="L259" s="91">
        <f t="shared" si="205"/>
        <v>25.75</v>
      </c>
      <c r="M259" s="91">
        <f t="shared" si="206"/>
        <v>0.7</v>
      </c>
      <c r="N259" s="91">
        <f t="shared" si="207"/>
        <v>69.05</v>
      </c>
      <c r="O259" s="91">
        <f t="shared" si="208"/>
        <v>95.5</v>
      </c>
      <c r="P259" s="115">
        <f t="shared" si="209"/>
        <v>204.56</v>
      </c>
      <c r="Q259" s="115">
        <f t="shared" si="210"/>
        <v>5.96</v>
      </c>
      <c r="R259" s="115">
        <f t="shared" si="211"/>
        <v>587.05999999999995</v>
      </c>
      <c r="S259" s="115">
        <f t="shared" si="212"/>
        <v>797.58</v>
      </c>
      <c r="T259" s="116">
        <f t="shared" si="213"/>
        <v>255.7</v>
      </c>
      <c r="U259" s="116">
        <f t="shared" si="214"/>
        <v>6.95</v>
      </c>
      <c r="V259" s="116">
        <f t="shared" si="215"/>
        <v>685.67</v>
      </c>
      <c r="W259" s="116">
        <f t="shared" si="216"/>
        <v>948.32</v>
      </c>
    </row>
    <row r="260" spans="1:24" s="1" customFormat="1" ht="33.75">
      <c r="A260" s="95" t="s">
        <v>666</v>
      </c>
      <c r="B260" s="5" t="s">
        <v>667</v>
      </c>
      <c r="C260" s="5" t="s">
        <v>6</v>
      </c>
      <c r="D260" s="5" t="s">
        <v>668</v>
      </c>
      <c r="E260" s="5" t="s">
        <v>3</v>
      </c>
      <c r="F260" s="5">
        <v>9.93</v>
      </c>
      <c r="G260" s="5">
        <v>18.989999999999998</v>
      </c>
      <c r="H260" s="90">
        <v>7.58</v>
      </c>
      <c r="I260" s="90">
        <v>0.26</v>
      </c>
      <c r="J260" s="90">
        <v>11.15</v>
      </c>
      <c r="K260" s="90">
        <f t="shared" si="204"/>
        <v>18.989999999999998</v>
      </c>
      <c r="L260" s="91">
        <f t="shared" si="205"/>
        <v>9.48</v>
      </c>
      <c r="M260" s="91">
        <f t="shared" si="206"/>
        <v>0.3</v>
      </c>
      <c r="N260" s="91">
        <f t="shared" si="207"/>
        <v>13.02</v>
      </c>
      <c r="O260" s="91">
        <f t="shared" si="208"/>
        <v>22.8</v>
      </c>
      <c r="P260" s="115">
        <f t="shared" si="209"/>
        <v>75.27</v>
      </c>
      <c r="Q260" s="115">
        <f t="shared" si="210"/>
        <v>2.58</v>
      </c>
      <c r="R260" s="115">
        <f t="shared" si="211"/>
        <v>110.72</v>
      </c>
      <c r="S260" s="115">
        <f t="shared" si="212"/>
        <v>188.57</v>
      </c>
      <c r="T260" s="116">
        <f t="shared" si="213"/>
        <v>94.14</v>
      </c>
      <c r="U260" s="116">
        <f t="shared" si="214"/>
        <v>2.98</v>
      </c>
      <c r="V260" s="116">
        <f t="shared" si="215"/>
        <v>129.29</v>
      </c>
      <c r="W260" s="116">
        <f t="shared" si="216"/>
        <v>226.41</v>
      </c>
    </row>
    <row r="261" spans="1:24" s="1" customFormat="1" ht="33.75">
      <c r="A261" s="95" t="s">
        <v>669</v>
      </c>
      <c r="B261" s="5" t="s">
        <v>670</v>
      </c>
      <c r="C261" s="5" t="s">
        <v>6</v>
      </c>
      <c r="D261" s="5" t="s">
        <v>671</v>
      </c>
      <c r="E261" s="5" t="s">
        <v>15</v>
      </c>
      <c r="F261" s="5">
        <v>1</v>
      </c>
      <c r="G261" s="5">
        <v>138.19999999999999</v>
      </c>
      <c r="H261" s="90">
        <v>24.34</v>
      </c>
      <c r="I261" s="90">
        <v>0.62</v>
      </c>
      <c r="J261" s="90">
        <v>113.24</v>
      </c>
      <c r="K261" s="90">
        <f t="shared" si="204"/>
        <v>138.19999999999999</v>
      </c>
      <c r="L261" s="91">
        <f t="shared" si="205"/>
        <v>30.43</v>
      </c>
      <c r="M261" s="91">
        <f t="shared" si="206"/>
        <v>0.72</v>
      </c>
      <c r="N261" s="91">
        <f t="shared" si="207"/>
        <v>132.26</v>
      </c>
      <c r="O261" s="91">
        <f t="shared" si="208"/>
        <v>163.41</v>
      </c>
      <c r="P261" s="115">
        <f t="shared" si="209"/>
        <v>24.34</v>
      </c>
      <c r="Q261" s="115">
        <f t="shared" si="210"/>
        <v>0.62</v>
      </c>
      <c r="R261" s="115">
        <f t="shared" si="211"/>
        <v>113.24</v>
      </c>
      <c r="S261" s="115">
        <f t="shared" si="212"/>
        <v>138.19999999999999</v>
      </c>
      <c r="T261" s="116">
        <f t="shared" si="213"/>
        <v>30.43</v>
      </c>
      <c r="U261" s="116">
        <f t="shared" si="214"/>
        <v>0.72</v>
      </c>
      <c r="V261" s="116">
        <f t="shared" si="215"/>
        <v>132.26</v>
      </c>
      <c r="W261" s="116">
        <f t="shared" si="216"/>
        <v>163.41</v>
      </c>
    </row>
    <row r="262" spans="1:24" s="1" customFormat="1" ht="22.5">
      <c r="A262" s="95" t="s">
        <v>672</v>
      </c>
      <c r="B262" s="5"/>
      <c r="C262" s="5"/>
      <c r="D262" s="5" t="s">
        <v>673</v>
      </c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</row>
    <row r="263" spans="1:24" s="1" customFormat="1" ht="33.75">
      <c r="A263" s="95" t="s">
        <v>674</v>
      </c>
      <c r="B263" s="5" t="s">
        <v>206</v>
      </c>
      <c r="C263" s="5" t="s">
        <v>177</v>
      </c>
      <c r="D263" s="5" t="s">
        <v>207</v>
      </c>
      <c r="E263" s="5" t="s">
        <v>3</v>
      </c>
      <c r="F263" s="5">
        <v>79.8</v>
      </c>
      <c r="G263" s="5">
        <v>6.8</v>
      </c>
      <c r="H263" s="90">
        <v>4.37</v>
      </c>
      <c r="I263" s="90">
        <v>0</v>
      </c>
      <c r="J263" s="90">
        <v>2.4300000000000002</v>
      </c>
      <c r="K263" s="90">
        <f t="shared" si="204"/>
        <v>6.8</v>
      </c>
      <c r="L263" s="91">
        <f t="shared" si="205"/>
        <v>5.46</v>
      </c>
      <c r="M263" s="91">
        <f t="shared" si="206"/>
        <v>0</v>
      </c>
      <c r="N263" s="91">
        <f t="shared" si="207"/>
        <v>2.84</v>
      </c>
      <c r="O263" s="91">
        <f t="shared" si="208"/>
        <v>8.3000000000000007</v>
      </c>
      <c r="P263" s="115">
        <f t="shared" si="209"/>
        <v>348.73</v>
      </c>
      <c r="Q263" s="115">
        <f t="shared" si="210"/>
        <v>0</v>
      </c>
      <c r="R263" s="115">
        <f t="shared" si="211"/>
        <v>193.91</v>
      </c>
      <c r="S263" s="115">
        <f t="shared" si="212"/>
        <v>542.64</v>
      </c>
      <c r="T263" s="116">
        <f t="shared" si="213"/>
        <v>435.71</v>
      </c>
      <c r="U263" s="116">
        <f t="shared" si="214"/>
        <v>0</v>
      </c>
      <c r="V263" s="116">
        <f t="shared" si="215"/>
        <v>226.63</v>
      </c>
      <c r="W263" s="116">
        <f t="shared" si="216"/>
        <v>662.34</v>
      </c>
    </row>
    <row r="264" spans="1:24" s="1" customFormat="1" ht="33.75">
      <c r="A264" s="95" t="s">
        <v>675</v>
      </c>
      <c r="B264" s="5" t="s">
        <v>93</v>
      </c>
      <c r="C264" s="5" t="s">
        <v>17</v>
      </c>
      <c r="D264" s="5" t="s">
        <v>87</v>
      </c>
      <c r="E264" s="5" t="s">
        <v>3</v>
      </c>
      <c r="F264" s="5">
        <v>79.8</v>
      </c>
      <c r="G264" s="5">
        <v>9.2100000000000009</v>
      </c>
      <c r="H264" s="90">
        <v>8.31</v>
      </c>
      <c r="I264" s="90">
        <v>0</v>
      </c>
      <c r="J264" s="90">
        <v>0.9</v>
      </c>
      <c r="K264" s="90">
        <f t="shared" si="204"/>
        <v>9.2100000000000009</v>
      </c>
      <c r="L264" s="91">
        <f t="shared" si="205"/>
        <v>10.39</v>
      </c>
      <c r="M264" s="91">
        <f t="shared" si="206"/>
        <v>0</v>
      </c>
      <c r="N264" s="91">
        <f t="shared" si="207"/>
        <v>1.05</v>
      </c>
      <c r="O264" s="91">
        <f t="shared" si="208"/>
        <v>11.44</v>
      </c>
      <c r="P264" s="115">
        <f t="shared" si="209"/>
        <v>663.14</v>
      </c>
      <c r="Q264" s="115">
        <f t="shared" si="210"/>
        <v>0</v>
      </c>
      <c r="R264" s="115">
        <f t="shared" si="211"/>
        <v>71.819999999999993</v>
      </c>
      <c r="S264" s="115">
        <f t="shared" si="212"/>
        <v>734.96</v>
      </c>
      <c r="T264" s="116">
        <f t="shared" si="213"/>
        <v>829.12</v>
      </c>
      <c r="U264" s="116">
        <f t="shared" si="214"/>
        <v>0</v>
      </c>
      <c r="V264" s="116">
        <f t="shared" si="215"/>
        <v>83.79</v>
      </c>
      <c r="W264" s="116">
        <f t="shared" si="216"/>
        <v>912.91</v>
      </c>
    </row>
    <row r="265" spans="1:24" s="1" customFormat="1" ht="33.75">
      <c r="A265" s="95" t="s">
        <v>676</v>
      </c>
      <c r="B265" s="5" t="s">
        <v>677</v>
      </c>
      <c r="C265" s="5" t="s">
        <v>14</v>
      </c>
      <c r="D265" s="5" t="s">
        <v>678</v>
      </c>
      <c r="E265" s="5" t="s">
        <v>3</v>
      </c>
      <c r="F265" s="5">
        <v>79.8</v>
      </c>
      <c r="G265" s="5">
        <v>100.48</v>
      </c>
      <c r="H265" s="90">
        <v>40.46</v>
      </c>
      <c r="I265" s="90">
        <v>0</v>
      </c>
      <c r="J265" s="90">
        <v>60.02</v>
      </c>
      <c r="K265" s="90">
        <f t="shared" si="204"/>
        <v>100.48</v>
      </c>
      <c r="L265" s="91">
        <f t="shared" si="205"/>
        <v>50.58</v>
      </c>
      <c r="M265" s="91">
        <f t="shared" si="206"/>
        <v>0</v>
      </c>
      <c r="N265" s="91">
        <f t="shared" si="207"/>
        <v>70.099999999999994</v>
      </c>
      <c r="O265" s="91">
        <f t="shared" si="208"/>
        <v>120.68</v>
      </c>
      <c r="P265" s="115">
        <f t="shared" si="209"/>
        <v>3228.71</v>
      </c>
      <c r="Q265" s="115">
        <f t="shared" si="210"/>
        <v>0</v>
      </c>
      <c r="R265" s="115">
        <f t="shared" si="211"/>
        <v>4789.6000000000004</v>
      </c>
      <c r="S265" s="115">
        <f t="shared" si="212"/>
        <v>8018.31</v>
      </c>
      <c r="T265" s="116">
        <f t="shared" si="213"/>
        <v>4036.28</v>
      </c>
      <c r="U265" s="116">
        <f t="shared" si="214"/>
        <v>0</v>
      </c>
      <c r="V265" s="116">
        <f t="shared" si="215"/>
        <v>5593.98</v>
      </c>
      <c r="W265" s="116">
        <f t="shared" si="216"/>
        <v>9630.26</v>
      </c>
    </row>
    <row r="266" spans="1:24" s="1" customFormat="1" ht="45">
      <c r="A266" s="95" t="s">
        <v>679</v>
      </c>
      <c r="B266" s="5" t="s">
        <v>317</v>
      </c>
      <c r="C266" s="5" t="s">
        <v>23</v>
      </c>
      <c r="D266" s="5" t="s">
        <v>680</v>
      </c>
      <c r="E266" s="5" t="s">
        <v>3</v>
      </c>
      <c r="F266" s="5">
        <v>18.899999999999999</v>
      </c>
      <c r="G266" s="5">
        <v>42.07</v>
      </c>
      <c r="H266" s="90">
        <v>21.11</v>
      </c>
      <c r="I266" s="90">
        <v>0</v>
      </c>
      <c r="J266" s="90">
        <v>20.96</v>
      </c>
      <c r="K266" s="90">
        <f t="shared" si="204"/>
        <v>42.07</v>
      </c>
      <c r="L266" s="91">
        <f t="shared" si="205"/>
        <v>26.39</v>
      </c>
      <c r="M266" s="91">
        <f t="shared" si="206"/>
        <v>0</v>
      </c>
      <c r="N266" s="91">
        <f t="shared" si="207"/>
        <v>24.48</v>
      </c>
      <c r="O266" s="91">
        <f t="shared" si="208"/>
        <v>50.87</v>
      </c>
      <c r="P266" s="115">
        <f t="shared" si="209"/>
        <v>398.98</v>
      </c>
      <c r="Q266" s="115">
        <f t="shared" si="210"/>
        <v>0</v>
      </c>
      <c r="R266" s="115">
        <f t="shared" si="211"/>
        <v>396.14</v>
      </c>
      <c r="S266" s="115">
        <f t="shared" si="212"/>
        <v>795.12</v>
      </c>
      <c r="T266" s="116">
        <f t="shared" si="213"/>
        <v>498.77</v>
      </c>
      <c r="U266" s="116">
        <f t="shared" si="214"/>
        <v>0</v>
      </c>
      <c r="V266" s="116">
        <f t="shared" si="215"/>
        <v>462.67</v>
      </c>
      <c r="W266" s="116">
        <f t="shared" si="216"/>
        <v>961.44</v>
      </c>
    </row>
    <row r="267" spans="1:24" s="1" customFormat="1" ht="12">
      <c r="A267" s="9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105">
        <f t="shared" ref="P267:V267" si="217">SUM(P147:P266)</f>
        <v>42077.509999999995</v>
      </c>
      <c r="Q267" s="105">
        <f t="shared" si="217"/>
        <v>697.8900000000001</v>
      </c>
      <c r="R267" s="105">
        <f t="shared" si="217"/>
        <v>100707.68999999999</v>
      </c>
      <c r="S267" s="105">
        <f t="shared" si="217"/>
        <v>143483.09</v>
      </c>
      <c r="T267" s="105">
        <f t="shared" si="217"/>
        <v>52601.599999999984</v>
      </c>
      <c r="U267" s="105">
        <f t="shared" si="217"/>
        <v>813.58</v>
      </c>
      <c r="V267" s="105">
        <f t="shared" si="217"/>
        <v>117624.55000000002</v>
      </c>
      <c r="W267" s="105">
        <f>SUM(W147:W266)</f>
        <v>171039.73</v>
      </c>
    </row>
    <row r="268" spans="1:24" s="1" customFormat="1" ht="12">
      <c r="A268" s="117">
        <v>12</v>
      </c>
      <c r="B268" s="118"/>
      <c r="C268" s="118"/>
      <c r="D268" s="118" t="s">
        <v>681</v>
      </c>
      <c r="E268" s="118"/>
      <c r="F268" s="118"/>
      <c r="G268" s="118"/>
      <c r="H268" s="118"/>
      <c r="I268" s="118"/>
      <c r="J268" s="118"/>
      <c r="K268" s="118"/>
      <c r="L268" s="118"/>
      <c r="M268" s="118"/>
      <c r="N268" s="118"/>
      <c r="O268" s="118"/>
      <c r="P268" s="118"/>
      <c r="Q268" s="118"/>
      <c r="R268" s="118"/>
      <c r="S268" s="118"/>
      <c r="T268" s="118"/>
      <c r="U268" s="118"/>
      <c r="V268" s="118"/>
      <c r="W268" s="118"/>
      <c r="X268" s="1">
        <f>W270</f>
        <v>5816.5</v>
      </c>
    </row>
    <row r="269" spans="1:24" s="1" customFormat="1" ht="56.25">
      <c r="A269" s="95" t="s">
        <v>160</v>
      </c>
      <c r="B269" s="5" t="s">
        <v>682</v>
      </c>
      <c r="C269" s="5" t="s">
        <v>6</v>
      </c>
      <c r="D269" s="5" t="s">
        <v>714</v>
      </c>
      <c r="E269" s="5" t="s">
        <v>15</v>
      </c>
      <c r="F269" s="5">
        <v>50</v>
      </c>
      <c r="G269" s="5">
        <v>98.53</v>
      </c>
      <c r="H269" s="90">
        <v>15.21</v>
      </c>
      <c r="I269" s="90">
        <v>0.45</v>
      </c>
      <c r="J269" s="90">
        <v>82.87</v>
      </c>
      <c r="K269" s="90">
        <f t="shared" si="204"/>
        <v>98.53</v>
      </c>
      <c r="L269" s="91">
        <f t="shared" si="205"/>
        <v>19.010000000000002</v>
      </c>
      <c r="M269" s="91">
        <f t="shared" si="206"/>
        <v>0.53</v>
      </c>
      <c r="N269" s="91">
        <f t="shared" si="207"/>
        <v>96.79</v>
      </c>
      <c r="O269" s="91">
        <f t="shared" si="208"/>
        <v>116.33</v>
      </c>
      <c r="P269" s="115">
        <f t="shared" si="209"/>
        <v>760.5</v>
      </c>
      <c r="Q269" s="115">
        <f t="shared" si="210"/>
        <v>22.5</v>
      </c>
      <c r="R269" s="115">
        <f t="shared" si="211"/>
        <v>4143.5</v>
      </c>
      <c r="S269" s="115">
        <f t="shared" si="212"/>
        <v>4926.5</v>
      </c>
      <c r="T269" s="116">
        <f t="shared" si="213"/>
        <v>950.5</v>
      </c>
      <c r="U269" s="116">
        <f t="shared" si="214"/>
        <v>26.5</v>
      </c>
      <c r="V269" s="116">
        <f t="shared" si="215"/>
        <v>4839.5</v>
      </c>
      <c r="W269" s="116">
        <f t="shared" si="216"/>
        <v>5816.5</v>
      </c>
    </row>
    <row r="270" spans="1:24" s="1" customFormat="1" ht="12">
      <c r="A270" s="9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105">
        <f t="shared" ref="P270:V270" si="218">SUM(P269)</f>
        <v>760.5</v>
      </c>
      <c r="Q270" s="105">
        <f t="shared" si="218"/>
        <v>22.5</v>
      </c>
      <c r="R270" s="105">
        <f t="shared" si="218"/>
        <v>4143.5</v>
      </c>
      <c r="S270" s="105">
        <f t="shared" si="218"/>
        <v>4926.5</v>
      </c>
      <c r="T270" s="105">
        <f t="shared" si="218"/>
        <v>950.5</v>
      </c>
      <c r="U270" s="105">
        <f t="shared" si="218"/>
        <v>26.5</v>
      </c>
      <c r="V270" s="105">
        <f t="shared" si="218"/>
        <v>4839.5</v>
      </c>
      <c r="W270" s="105">
        <f>SUM(W269)</f>
        <v>5816.5</v>
      </c>
    </row>
    <row r="271" spans="1:24" s="1" customFormat="1" ht="12">
      <c r="A271" s="117">
        <v>13</v>
      </c>
      <c r="B271" s="118"/>
      <c r="C271" s="118"/>
      <c r="D271" s="118" t="s">
        <v>683</v>
      </c>
      <c r="E271" s="118"/>
      <c r="F271" s="118"/>
      <c r="G271" s="118"/>
      <c r="H271" s="118"/>
      <c r="I271" s="118"/>
      <c r="J271" s="118"/>
      <c r="K271" s="118"/>
      <c r="L271" s="118"/>
      <c r="M271" s="118"/>
      <c r="N271" s="118"/>
      <c r="O271" s="118"/>
      <c r="P271" s="118"/>
      <c r="Q271" s="118"/>
      <c r="R271" s="118"/>
      <c r="S271" s="118"/>
      <c r="T271" s="118"/>
      <c r="U271" s="118"/>
      <c r="V271" s="118"/>
      <c r="W271" s="118"/>
      <c r="X271" s="69">
        <f>W291</f>
        <v>19490.100000000002</v>
      </c>
    </row>
    <row r="272" spans="1:24" s="1" customFormat="1" ht="45">
      <c r="A272" s="95" t="s">
        <v>161</v>
      </c>
      <c r="B272" s="5" t="s">
        <v>260</v>
      </c>
      <c r="C272" s="5" t="s">
        <v>6</v>
      </c>
      <c r="D272" s="5" t="s">
        <v>261</v>
      </c>
      <c r="E272" s="5" t="s">
        <v>4</v>
      </c>
      <c r="F272" s="5">
        <v>2.36</v>
      </c>
      <c r="G272" s="5">
        <v>215.96</v>
      </c>
      <c r="H272" s="90">
        <v>168.87</v>
      </c>
      <c r="I272" s="90">
        <v>4.55</v>
      </c>
      <c r="J272" s="90">
        <v>42.54</v>
      </c>
      <c r="K272" s="90">
        <f t="shared" si="204"/>
        <v>215.96</v>
      </c>
      <c r="L272" s="91">
        <f t="shared" si="205"/>
        <v>211.09</v>
      </c>
      <c r="M272" s="91">
        <f t="shared" si="206"/>
        <v>5.31</v>
      </c>
      <c r="N272" s="91">
        <f t="shared" si="207"/>
        <v>49.69</v>
      </c>
      <c r="O272" s="91">
        <f t="shared" si="208"/>
        <v>266.08999999999997</v>
      </c>
      <c r="P272" s="115">
        <f t="shared" si="209"/>
        <v>398.53</v>
      </c>
      <c r="Q272" s="115">
        <f t="shared" si="210"/>
        <v>10.74</v>
      </c>
      <c r="R272" s="115">
        <f t="shared" si="211"/>
        <v>100.39</v>
      </c>
      <c r="S272" s="115">
        <f t="shared" si="212"/>
        <v>509.66</v>
      </c>
      <c r="T272" s="116">
        <f t="shared" si="213"/>
        <v>498.17</v>
      </c>
      <c r="U272" s="116">
        <f t="shared" si="214"/>
        <v>12.53</v>
      </c>
      <c r="V272" s="116">
        <f t="shared" si="215"/>
        <v>117.27</v>
      </c>
      <c r="W272" s="116">
        <f t="shared" si="216"/>
        <v>627.97</v>
      </c>
    </row>
    <row r="273" spans="1:23" s="1" customFormat="1" ht="22.5">
      <c r="A273" s="95" t="s">
        <v>684</v>
      </c>
      <c r="B273" s="5" t="s">
        <v>306</v>
      </c>
      <c r="C273" s="5" t="s">
        <v>23</v>
      </c>
      <c r="D273" s="5" t="s">
        <v>307</v>
      </c>
      <c r="E273" s="5" t="s">
        <v>3</v>
      </c>
      <c r="F273" s="5">
        <v>1</v>
      </c>
      <c r="G273" s="5">
        <v>58.17</v>
      </c>
      <c r="H273" s="90">
        <v>50.57</v>
      </c>
      <c r="I273" s="90">
        <v>0</v>
      </c>
      <c r="J273" s="90">
        <v>7.6</v>
      </c>
      <c r="K273" s="90">
        <f t="shared" si="204"/>
        <v>58.17</v>
      </c>
      <c r="L273" s="91">
        <f t="shared" si="205"/>
        <v>63.21</v>
      </c>
      <c r="M273" s="91">
        <f t="shared" si="206"/>
        <v>0</v>
      </c>
      <c r="N273" s="91">
        <f t="shared" si="207"/>
        <v>8.8800000000000008</v>
      </c>
      <c r="O273" s="91">
        <f t="shared" si="208"/>
        <v>72.09</v>
      </c>
      <c r="P273" s="115">
        <f t="shared" si="209"/>
        <v>50.57</v>
      </c>
      <c r="Q273" s="115">
        <f t="shared" si="210"/>
        <v>0</v>
      </c>
      <c r="R273" s="115">
        <f t="shared" si="211"/>
        <v>7.6</v>
      </c>
      <c r="S273" s="115">
        <f t="shared" si="212"/>
        <v>58.17</v>
      </c>
      <c r="T273" s="116">
        <f t="shared" si="213"/>
        <v>63.21</v>
      </c>
      <c r="U273" s="116">
        <f t="shared" si="214"/>
        <v>0</v>
      </c>
      <c r="V273" s="116">
        <f t="shared" si="215"/>
        <v>8.8800000000000008</v>
      </c>
      <c r="W273" s="116">
        <f t="shared" si="216"/>
        <v>72.09</v>
      </c>
    </row>
    <row r="274" spans="1:23" s="1" customFormat="1" ht="56.25">
      <c r="A274" s="95" t="s">
        <v>685</v>
      </c>
      <c r="B274" s="5" t="s">
        <v>686</v>
      </c>
      <c r="C274" s="5" t="s">
        <v>6</v>
      </c>
      <c r="D274" s="5" t="s">
        <v>687</v>
      </c>
      <c r="E274" s="5" t="s">
        <v>4</v>
      </c>
      <c r="F274" s="5">
        <v>1</v>
      </c>
      <c r="G274" s="5">
        <v>8.23</v>
      </c>
      <c r="H274" s="90">
        <v>4.58</v>
      </c>
      <c r="I274" s="90">
        <v>0.1</v>
      </c>
      <c r="J274" s="90">
        <v>3.55</v>
      </c>
      <c r="K274" s="90">
        <f t="shared" si="204"/>
        <v>8.23</v>
      </c>
      <c r="L274" s="91">
        <f t="shared" si="205"/>
        <v>5.73</v>
      </c>
      <c r="M274" s="91">
        <f t="shared" si="206"/>
        <v>0.12</v>
      </c>
      <c r="N274" s="91">
        <f t="shared" si="207"/>
        <v>4.1500000000000004</v>
      </c>
      <c r="O274" s="91">
        <f t="shared" si="208"/>
        <v>10</v>
      </c>
      <c r="P274" s="115">
        <f t="shared" si="209"/>
        <v>4.58</v>
      </c>
      <c r="Q274" s="115">
        <f t="shared" si="210"/>
        <v>0.1</v>
      </c>
      <c r="R274" s="115">
        <f t="shared" si="211"/>
        <v>3.55</v>
      </c>
      <c r="S274" s="115">
        <f t="shared" si="212"/>
        <v>8.23</v>
      </c>
      <c r="T274" s="116">
        <f t="shared" si="213"/>
        <v>5.73</v>
      </c>
      <c r="U274" s="116">
        <f t="shared" si="214"/>
        <v>0.12</v>
      </c>
      <c r="V274" s="116">
        <f t="shared" si="215"/>
        <v>4.1500000000000004</v>
      </c>
      <c r="W274" s="116">
        <f t="shared" si="216"/>
        <v>10</v>
      </c>
    </row>
    <row r="275" spans="1:23" s="1" customFormat="1" ht="22.5">
      <c r="A275" s="95" t="s">
        <v>162</v>
      </c>
      <c r="B275" s="5" t="s">
        <v>263</v>
      </c>
      <c r="C275" s="5" t="s">
        <v>23</v>
      </c>
      <c r="D275" s="5" t="s">
        <v>489</v>
      </c>
      <c r="E275" s="5" t="s">
        <v>4</v>
      </c>
      <c r="F275" s="5">
        <v>0.3</v>
      </c>
      <c r="G275" s="5">
        <v>96.89</v>
      </c>
      <c r="H275" s="90">
        <v>26.28</v>
      </c>
      <c r="I275" s="90">
        <v>0</v>
      </c>
      <c r="J275" s="90">
        <v>70.61</v>
      </c>
      <c r="K275" s="90">
        <f t="shared" si="204"/>
        <v>96.89</v>
      </c>
      <c r="L275" s="91">
        <f t="shared" si="205"/>
        <v>32.85</v>
      </c>
      <c r="M275" s="91">
        <f t="shared" si="206"/>
        <v>0</v>
      </c>
      <c r="N275" s="91">
        <f t="shared" si="207"/>
        <v>82.47</v>
      </c>
      <c r="O275" s="91">
        <f t="shared" si="208"/>
        <v>115.32</v>
      </c>
      <c r="P275" s="115">
        <f t="shared" si="209"/>
        <v>7.88</v>
      </c>
      <c r="Q275" s="115">
        <f t="shared" si="210"/>
        <v>0</v>
      </c>
      <c r="R275" s="115">
        <f t="shared" si="211"/>
        <v>21.18</v>
      </c>
      <c r="S275" s="115">
        <f t="shared" si="212"/>
        <v>29.06</v>
      </c>
      <c r="T275" s="116">
        <f t="shared" si="213"/>
        <v>9.86</v>
      </c>
      <c r="U275" s="116">
        <f t="shared" si="214"/>
        <v>0</v>
      </c>
      <c r="V275" s="116">
        <f t="shared" si="215"/>
        <v>24.74</v>
      </c>
      <c r="W275" s="116">
        <f t="shared" si="216"/>
        <v>34.6</v>
      </c>
    </row>
    <row r="276" spans="1:23" s="1" customFormat="1" ht="33.75">
      <c r="A276" s="95" t="s">
        <v>163</v>
      </c>
      <c r="B276" s="5" t="s">
        <v>272</v>
      </c>
      <c r="C276" s="5" t="s">
        <v>6</v>
      </c>
      <c r="D276" s="5" t="s">
        <v>288</v>
      </c>
      <c r="E276" s="5" t="s">
        <v>35</v>
      </c>
      <c r="F276" s="5">
        <v>7.44</v>
      </c>
      <c r="G276" s="5">
        <v>12.15</v>
      </c>
      <c r="H276" s="90">
        <v>5.22</v>
      </c>
      <c r="I276" s="90">
        <v>0.1</v>
      </c>
      <c r="J276" s="90">
        <v>6.83</v>
      </c>
      <c r="K276" s="90">
        <f t="shared" si="204"/>
        <v>12.15</v>
      </c>
      <c r="L276" s="91">
        <f t="shared" si="205"/>
        <v>6.53</v>
      </c>
      <c r="M276" s="91">
        <f t="shared" si="206"/>
        <v>0.12</v>
      </c>
      <c r="N276" s="91">
        <f t="shared" si="207"/>
        <v>7.98</v>
      </c>
      <c r="O276" s="91">
        <f t="shared" si="208"/>
        <v>14.63</v>
      </c>
      <c r="P276" s="115">
        <f t="shared" si="209"/>
        <v>38.840000000000003</v>
      </c>
      <c r="Q276" s="115">
        <f t="shared" si="210"/>
        <v>0.74</v>
      </c>
      <c r="R276" s="115">
        <f t="shared" si="211"/>
        <v>50.82</v>
      </c>
      <c r="S276" s="115">
        <f t="shared" si="212"/>
        <v>90.4</v>
      </c>
      <c r="T276" s="116">
        <f t="shared" si="213"/>
        <v>48.58</v>
      </c>
      <c r="U276" s="116">
        <f t="shared" si="214"/>
        <v>0.89</v>
      </c>
      <c r="V276" s="116">
        <f t="shared" si="215"/>
        <v>59.37</v>
      </c>
      <c r="W276" s="116">
        <f t="shared" si="216"/>
        <v>108.84</v>
      </c>
    </row>
    <row r="277" spans="1:23" s="1" customFormat="1" ht="33.75">
      <c r="A277" s="95" t="s">
        <v>164</v>
      </c>
      <c r="B277" s="5" t="s">
        <v>290</v>
      </c>
      <c r="C277" s="5" t="s">
        <v>6</v>
      </c>
      <c r="D277" s="5" t="s">
        <v>688</v>
      </c>
      <c r="E277" s="5" t="s">
        <v>35</v>
      </c>
      <c r="F277" s="5">
        <v>7.44</v>
      </c>
      <c r="G277" s="5">
        <v>10.49</v>
      </c>
      <c r="H277" s="90">
        <v>3.74</v>
      </c>
      <c r="I277" s="90">
        <v>7.0000000000000007E-2</v>
      </c>
      <c r="J277" s="90">
        <v>6.68</v>
      </c>
      <c r="K277" s="90">
        <f t="shared" si="204"/>
        <v>10.49</v>
      </c>
      <c r="L277" s="91">
        <f t="shared" si="205"/>
        <v>4.68</v>
      </c>
      <c r="M277" s="91">
        <f t="shared" si="206"/>
        <v>0.08</v>
      </c>
      <c r="N277" s="91">
        <f t="shared" si="207"/>
        <v>7.8</v>
      </c>
      <c r="O277" s="91">
        <f t="shared" si="208"/>
        <v>12.56</v>
      </c>
      <c r="P277" s="115">
        <f t="shared" si="209"/>
        <v>27.83</v>
      </c>
      <c r="Q277" s="115">
        <f t="shared" si="210"/>
        <v>0.52</v>
      </c>
      <c r="R277" s="115">
        <f t="shared" si="211"/>
        <v>49.7</v>
      </c>
      <c r="S277" s="115">
        <f t="shared" si="212"/>
        <v>78.05</v>
      </c>
      <c r="T277" s="116">
        <f t="shared" si="213"/>
        <v>34.82</v>
      </c>
      <c r="U277" s="116">
        <f t="shared" si="214"/>
        <v>0.6</v>
      </c>
      <c r="V277" s="116">
        <f t="shared" si="215"/>
        <v>58.03</v>
      </c>
      <c r="W277" s="116">
        <f t="shared" si="216"/>
        <v>93.45</v>
      </c>
    </row>
    <row r="278" spans="1:23" s="1" customFormat="1" ht="45">
      <c r="A278" s="95" t="s">
        <v>191</v>
      </c>
      <c r="B278" s="5" t="s">
        <v>689</v>
      </c>
      <c r="C278" s="5" t="s">
        <v>6</v>
      </c>
      <c r="D278" s="5" t="s">
        <v>690</v>
      </c>
      <c r="E278" s="5" t="s">
        <v>35</v>
      </c>
      <c r="F278" s="5">
        <v>59.24</v>
      </c>
      <c r="G278" s="5">
        <v>8.16</v>
      </c>
      <c r="H278" s="90">
        <v>1.98</v>
      </c>
      <c r="I278" s="90">
        <v>0.04</v>
      </c>
      <c r="J278" s="90">
        <v>6.14</v>
      </c>
      <c r="K278" s="90">
        <f t="shared" si="204"/>
        <v>8.16</v>
      </c>
      <c r="L278" s="91">
        <f t="shared" si="205"/>
        <v>2.48</v>
      </c>
      <c r="M278" s="91">
        <f t="shared" si="206"/>
        <v>0.05</v>
      </c>
      <c r="N278" s="91">
        <f t="shared" si="207"/>
        <v>7.17</v>
      </c>
      <c r="O278" s="91">
        <f t="shared" si="208"/>
        <v>9.6999999999999993</v>
      </c>
      <c r="P278" s="115">
        <f t="shared" si="209"/>
        <v>117.3</v>
      </c>
      <c r="Q278" s="115">
        <f t="shared" si="210"/>
        <v>2.37</v>
      </c>
      <c r="R278" s="115">
        <f t="shared" si="211"/>
        <v>363.73</v>
      </c>
      <c r="S278" s="115">
        <f t="shared" si="212"/>
        <v>483.4</v>
      </c>
      <c r="T278" s="116">
        <f t="shared" si="213"/>
        <v>146.91999999999999</v>
      </c>
      <c r="U278" s="116">
        <f t="shared" si="214"/>
        <v>2.96</v>
      </c>
      <c r="V278" s="116">
        <f t="shared" si="215"/>
        <v>424.75</v>
      </c>
      <c r="W278" s="116">
        <f t="shared" si="216"/>
        <v>574.63</v>
      </c>
    </row>
    <row r="279" spans="1:23" s="1" customFormat="1" ht="33.75">
      <c r="A279" s="95" t="s">
        <v>192</v>
      </c>
      <c r="B279" s="5" t="s">
        <v>272</v>
      </c>
      <c r="C279" s="5" t="s">
        <v>6</v>
      </c>
      <c r="D279" s="5" t="s">
        <v>435</v>
      </c>
      <c r="E279" s="5" t="s">
        <v>35</v>
      </c>
      <c r="F279" s="5">
        <v>22.18</v>
      </c>
      <c r="G279" s="5">
        <v>12.15</v>
      </c>
      <c r="H279" s="90">
        <v>5.22</v>
      </c>
      <c r="I279" s="90">
        <v>0.1</v>
      </c>
      <c r="J279" s="90">
        <v>6.83</v>
      </c>
      <c r="K279" s="90">
        <f t="shared" si="204"/>
        <v>12.15</v>
      </c>
      <c r="L279" s="91">
        <f t="shared" si="205"/>
        <v>6.53</v>
      </c>
      <c r="M279" s="91">
        <f t="shared" si="206"/>
        <v>0.12</v>
      </c>
      <c r="N279" s="91">
        <f t="shared" si="207"/>
        <v>7.98</v>
      </c>
      <c r="O279" s="91">
        <f t="shared" si="208"/>
        <v>14.63</v>
      </c>
      <c r="P279" s="115">
        <f t="shared" si="209"/>
        <v>115.78</v>
      </c>
      <c r="Q279" s="115">
        <f t="shared" si="210"/>
        <v>2.2200000000000002</v>
      </c>
      <c r="R279" s="115">
        <f t="shared" si="211"/>
        <v>151.49</v>
      </c>
      <c r="S279" s="115">
        <f t="shared" si="212"/>
        <v>269.49</v>
      </c>
      <c r="T279" s="116">
        <f t="shared" si="213"/>
        <v>144.84</v>
      </c>
      <c r="U279" s="116">
        <f t="shared" si="214"/>
        <v>2.66</v>
      </c>
      <c r="V279" s="116">
        <f t="shared" si="215"/>
        <v>177</v>
      </c>
      <c r="W279" s="116">
        <f t="shared" si="216"/>
        <v>324.5</v>
      </c>
    </row>
    <row r="280" spans="1:23" s="1" customFormat="1" ht="22.5">
      <c r="A280" s="95" t="s">
        <v>193</v>
      </c>
      <c r="B280" s="5" t="s">
        <v>411</v>
      </c>
      <c r="C280" s="5" t="s">
        <v>17</v>
      </c>
      <c r="D280" s="5" t="s">
        <v>691</v>
      </c>
      <c r="E280" s="5" t="s">
        <v>4</v>
      </c>
      <c r="F280" s="5">
        <v>2.4</v>
      </c>
      <c r="G280" s="5">
        <v>293.32</v>
      </c>
      <c r="H280" s="90">
        <v>0</v>
      </c>
      <c r="I280" s="90">
        <v>0</v>
      </c>
      <c r="J280" s="90">
        <v>293.32</v>
      </c>
      <c r="K280" s="90">
        <f t="shared" si="204"/>
        <v>293.32</v>
      </c>
      <c r="L280" s="91">
        <f t="shared" si="205"/>
        <v>0</v>
      </c>
      <c r="M280" s="91">
        <f t="shared" si="206"/>
        <v>0</v>
      </c>
      <c r="N280" s="91">
        <f t="shared" si="207"/>
        <v>342.6</v>
      </c>
      <c r="O280" s="91">
        <f t="shared" si="208"/>
        <v>342.6</v>
      </c>
      <c r="P280" s="115">
        <f t="shared" si="209"/>
        <v>0</v>
      </c>
      <c r="Q280" s="115">
        <f t="shared" si="210"/>
        <v>0</v>
      </c>
      <c r="R280" s="115">
        <f t="shared" si="211"/>
        <v>703.97</v>
      </c>
      <c r="S280" s="115">
        <f t="shared" si="212"/>
        <v>703.97</v>
      </c>
      <c r="T280" s="116">
        <f t="shared" si="213"/>
        <v>0</v>
      </c>
      <c r="U280" s="116">
        <f t="shared" si="214"/>
        <v>0</v>
      </c>
      <c r="V280" s="116">
        <f t="shared" si="215"/>
        <v>822.24</v>
      </c>
      <c r="W280" s="116">
        <f t="shared" si="216"/>
        <v>822.24</v>
      </c>
    </row>
    <row r="281" spans="1:23" s="1" customFormat="1" ht="78.75">
      <c r="A281" s="95" t="s">
        <v>194</v>
      </c>
      <c r="B281" s="5" t="s">
        <v>692</v>
      </c>
      <c r="C281" s="5" t="s">
        <v>6</v>
      </c>
      <c r="D281" s="5" t="s">
        <v>693</v>
      </c>
      <c r="E281" s="5" t="s">
        <v>35</v>
      </c>
      <c r="F281" s="5">
        <v>44.42</v>
      </c>
      <c r="G281" s="5">
        <v>8.1</v>
      </c>
      <c r="H281" s="90">
        <v>1.94</v>
      </c>
      <c r="I281" s="90">
        <v>0.03</v>
      </c>
      <c r="J281" s="90">
        <v>6.13</v>
      </c>
      <c r="K281" s="90">
        <f t="shared" si="204"/>
        <v>8.1</v>
      </c>
      <c r="L281" s="91">
        <f t="shared" si="205"/>
        <v>2.4300000000000002</v>
      </c>
      <c r="M281" s="91">
        <f t="shared" si="206"/>
        <v>0.04</v>
      </c>
      <c r="N281" s="91">
        <f t="shared" si="207"/>
        <v>7.16</v>
      </c>
      <c r="O281" s="91">
        <f t="shared" si="208"/>
        <v>9.6300000000000008</v>
      </c>
      <c r="P281" s="115">
        <f t="shared" si="209"/>
        <v>86.17</v>
      </c>
      <c r="Q281" s="115">
        <f t="shared" si="210"/>
        <v>1.33</v>
      </c>
      <c r="R281" s="115">
        <f t="shared" si="211"/>
        <v>272.29000000000002</v>
      </c>
      <c r="S281" s="115">
        <f t="shared" si="212"/>
        <v>359.79</v>
      </c>
      <c r="T281" s="116">
        <f t="shared" si="213"/>
        <v>107.94</v>
      </c>
      <c r="U281" s="116">
        <f t="shared" si="214"/>
        <v>1.78</v>
      </c>
      <c r="V281" s="116">
        <f t="shared" si="215"/>
        <v>318.05</v>
      </c>
      <c r="W281" s="116">
        <f t="shared" si="216"/>
        <v>427.77</v>
      </c>
    </row>
    <row r="282" spans="1:23" s="1" customFormat="1" ht="78.75">
      <c r="A282" s="95" t="s">
        <v>195</v>
      </c>
      <c r="B282" s="5" t="s">
        <v>464</v>
      </c>
      <c r="C282" s="5" t="s">
        <v>6</v>
      </c>
      <c r="D282" s="5" t="s">
        <v>469</v>
      </c>
      <c r="E282" s="5" t="s">
        <v>35</v>
      </c>
      <c r="F282" s="5">
        <v>15.78</v>
      </c>
      <c r="G282" s="5">
        <v>12.23</v>
      </c>
      <c r="H282" s="90">
        <v>5.41</v>
      </c>
      <c r="I282" s="90">
        <v>0.1</v>
      </c>
      <c r="J282" s="90">
        <v>6.72</v>
      </c>
      <c r="K282" s="90">
        <f t="shared" si="204"/>
        <v>12.23</v>
      </c>
      <c r="L282" s="91">
        <f t="shared" si="205"/>
        <v>6.76</v>
      </c>
      <c r="M282" s="91">
        <f t="shared" si="206"/>
        <v>0.12</v>
      </c>
      <c r="N282" s="91">
        <f t="shared" si="207"/>
        <v>7.85</v>
      </c>
      <c r="O282" s="91">
        <f t="shared" si="208"/>
        <v>14.73</v>
      </c>
      <c r="P282" s="115">
        <f t="shared" si="209"/>
        <v>85.37</v>
      </c>
      <c r="Q282" s="115">
        <f t="shared" si="210"/>
        <v>1.58</v>
      </c>
      <c r="R282" s="115">
        <f t="shared" si="211"/>
        <v>106.04</v>
      </c>
      <c r="S282" s="115">
        <f t="shared" si="212"/>
        <v>192.99</v>
      </c>
      <c r="T282" s="116">
        <f t="shared" si="213"/>
        <v>106.67</v>
      </c>
      <c r="U282" s="116">
        <f t="shared" si="214"/>
        <v>1.89</v>
      </c>
      <c r="V282" s="116">
        <f t="shared" si="215"/>
        <v>123.87</v>
      </c>
      <c r="W282" s="116">
        <f t="shared" si="216"/>
        <v>232.43</v>
      </c>
    </row>
    <row r="283" spans="1:23" s="1" customFormat="1" ht="22.5">
      <c r="A283" s="95" t="s">
        <v>196</v>
      </c>
      <c r="B283" s="5" t="s">
        <v>306</v>
      </c>
      <c r="C283" s="5" t="s">
        <v>23</v>
      </c>
      <c r="D283" s="5" t="s">
        <v>694</v>
      </c>
      <c r="E283" s="5" t="s">
        <v>3</v>
      </c>
      <c r="F283" s="5">
        <v>14.4</v>
      </c>
      <c r="G283" s="5">
        <v>58.17</v>
      </c>
      <c r="H283" s="90">
        <v>50.57</v>
      </c>
      <c r="I283" s="90">
        <v>0</v>
      </c>
      <c r="J283" s="90">
        <v>7.6</v>
      </c>
      <c r="K283" s="90">
        <f t="shared" ref="K283:K298" si="219">ROUND(J283+I283+H283,2)</f>
        <v>58.17</v>
      </c>
      <c r="L283" s="91">
        <f t="shared" ref="L283:L298" si="220">ROUND(H283*1.25,2)</f>
        <v>63.21</v>
      </c>
      <c r="M283" s="91">
        <f t="shared" ref="M283:M298" si="221">ROUND(I283*1.168,2)</f>
        <v>0</v>
      </c>
      <c r="N283" s="91">
        <f t="shared" ref="N283:N298" si="222">ROUND(J283*1.168,2)</f>
        <v>8.8800000000000008</v>
      </c>
      <c r="O283" s="91">
        <f t="shared" ref="O283:O298" si="223">ROUND(N283+M283+L283,2)</f>
        <v>72.09</v>
      </c>
      <c r="P283" s="115">
        <f t="shared" ref="P283:P298" si="224">ROUND(H283*F283,2)</f>
        <v>728.21</v>
      </c>
      <c r="Q283" s="115">
        <f t="shared" ref="Q283:Q298" si="225">ROUND(I283*F283,2)</f>
        <v>0</v>
      </c>
      <c r="R283" s="115">
        <f t="shared" ref="R283:R298" si="226">ROUND(J283*F283,2)</f>
        <v>109.44</v>
      </c>
      <c r="S283" s="115">
        <f t="shared" ref="S283:S298" si="227">ROUND(R283+Q283+P283,2)</f>
        <v>837.65</v>
      </c>
      <c r="T283" s="116">
        <f t="shared" ref="T283:T298" si="228">ROUND(L283*F283,2)</f>
        <v>910.22</v>
      </c>
      <c r="U283" s="116">
        <f t="shared" ref="U283:U298" si="229">ROUND(M283*F283,2)</f>
        <v>0</v>
      </c>
      <c r="V283" s="116">
        <f t="shared" ref="V283:V298" si="230">ROUND(N283*F283,2)</f>
        <v>127.87</v>
      </c>
      <c r="W283" s="116">
        <f t="shared" ref="W283:W298" si="231">ROUND(V283+U283+T283,2)</f>
        <v>1038.0899999999999</v>
      </c>
    </row>
    <row r="284" spans="1:23" s="1" customFormat="1" ht="22.5">
      <c r="A284" s="95" t="s">
        <v>197</v>
      </c>
      <c r="B284" s="5" t="s">
        <v>306</v>
      </c>
      <c r="C284" s="5" t="s">
        <v>23</v>
      </c>
      <c r="D284" s="5" t="s">
        <v>695</v>
      </c>
      <c r="E284" s="5" t="s">
        <v>3</v>
      </c>
      <c r="F284" s="5">
        <v>18.48</v>
      </c>
      <c r="G284" s="5">
        <v>58.17</v>
      </c>
      <c r="H284" s="90">
        <v>50.57</v>
      </c>
      <c r="I284" s="90">
        <v>0</v>
      </c>
      <c r="J284" s="90">
        <v>7.6</v>
      </c>
      <c r="K284" s="90">
        <f t="shared" si="219"/>
        <v>58.17</v>
      </c>
      <c r="L284" s="91">
        <f t="shared" si="220"/>
        <v>63.21</v>
      </c>
      <c r="M284" s="91">
        <f t="shared" si="221"/>
        <v>0</v>
      </c>
      <c r="N284" s="91">
        <f t="shared" si="222"/>
        <v>8.8800000000000008</v>
      </c>
      <c r="O284" s="91">
        <f t="shared" si="223"/>
        <v>72.09</v>
      </c>
      <c r="P284" s="115">
        <f t="shared" si="224"/>
        <v>934.53</v>
      </c>
      <c r="Q284" s="115">
        <f t="shared" si="225"/>
        <v>0</v>
      </c>
      <c r="R284" s="115">
        <f t="shared" si="226"/>
        <v>140.44999999999999</v>
      </c>
      <c r="S284" s="115">
        <f t="shared" si="227"/>
        <v>1074.98</v>
      </c>
      <c r="T284" s="116">
        <f t="shared" si="228"/>
        <v>1168.1199999999999</v>
      </c>
      <c r="U284" s="116">
        <f t="shared" si="229"/>
        <v>0</v>
      </c>
      <c r="V284" s="116">
        <f t="shared" si="230"/>
        <v>164.1</v>
      </c>
      <c r="W284" s="116">
        <f t="shared" si="231"/>
        <v>1332.22</v>
      </c>
    </row>
    <row r="285" spans="1:23" s="1" customFormat="1" ht="78.75">
      <c r="A285" s="95" t="s">
        <v>198</v>
      </c>
      <c r="B285" s="5" t="s">
        <v>692</v>
      </c>
      <c r="C285" s="5" t="s">
        <v>6</v>
      </c>
      <c r="D285" s="5" t="s">
        <v>696</v>
      </c>
      <c r="E285" s="5" t="s">
        <v>35</v>
      </c>
      <c r="F285" s="5">
        <v>88.48</v>
      </c>
      <c r="G285" s="5">
        <v>8.1</v>
      </c>
      <c r="H285" s="90">
        <v>1.94</v>
      </c>
      <c r="I285" s="90">
        <v>0.03</v>
      </c>
      <c r="J285" s="90">
        <v>6.13</v>
      </c>
      <c r="K285" s="90">
        <f t="shared" si="219"/>
        <v>8.1</v>
      </c>
      <c r="L285" s="91">
        <f t="shared" si="220"/>
        <v>2.4300000000000002</v>
      </c>
      <c r="M285" s="91">
        <f t="shared" si="221"/>
        <v>0.04</v>
      </c>
      <c r="N285" s="91">
        <f t="shared" si="222"/>
        <v>7.16</v>
      </c>
      <c r="O285" s="91">
        <f t="shared" si="223"/>
        <v>9.6300000000000008</v>
      </c>
      <c r="P285" s="115">
        <f t="shared" si="224"/>
        <v>171.65</v>
      </c>
      <c r="Q285" s="115">
        <f t="shared" si="225"/>
        <v>2.65</v>
      </c>
      <c r="R285" s="115">
        <f t="shared" si="226"/>
        <v>542.38</v>
      </c>
      <c r="S285" s="115">
        <f t="shared" si="227"/>
        <v>716.68</v>
      </c>
      <c r="T285" s="116">
        <f t="shared" si="228"/>
        <v>215.01</v>
      </c>
      <c r="U285" s="116">
        <f t="shared" si="229"/>
        <v>3.54</v>
      </c>
      <c r="V285" s="116">
        <f t="shared" si="230"/>
        <v>633.52</v>
      </c>
      <c r="W285" s="116">
        <f t="shared" si="231"/>
        <v>852.07</v>
      </c>
    </row>
    <row r="286" spans="1:23" s="1" customFormat="1" ht="78.75">
      <c r="A286" s="95" t="s">
        <v>199</v>
      </c>
      <c r="B286" s="5" t="s">
        <v>464</v>
      </c>
      <c r="C286" s="5" t="s">
        <v>6</v>
      </c>
      <c r="D286" s="5" t="s">
        <v>697</v>
      </c>
      <c r="E286" s="5" t="s">
        <v>35</v>
      </c>
      <c r="F286" s="5">
        <v>31.54</v>
      </c>
      <c r="G286" s="5">
        <v>12.23</v>
      </c>
      <c r="H286" s="90">
        <v>5.41</v>
      </c>
      <c r="I286" s="90">
        <v>0.1</v>
      </c>
      <c r="J286" s="90">
        <v>6.72</v>
      </c>
      <c r="K286" s="90">
        <f t="shared" si="219"/>
        <v>12.23</v>
      </c>
      <c r="L286" s="91">
        <f t="shared" si="220"/>
        <v>6.76</v>
      </c>
      <c r="M286" s="91">
        <f t="shared" si="221"/>
        <v>0.12</v>
      </c>
      <c r="N286" s="91">
        <f t="shared" si="222"/>
        <v>7.85</v>
      </c>
      <c r="O286" s="91">
        <f t="shared" si="223"/>
        <v>14.73</v>
      </c>
      <c r="P286" s="115">
        <f t="shared" si="224"/>
        <v>170.63</v>
      </c>
      <c r="Q286" s="115">
        <f t="shared" si="225"/>
        <v>3.15</v>
      </c>
      <c r="R286" s="115">
        <f t="shared" si="226"/>
        <v>211.95</v>
      </c>
      <c r="S286" s="115">
        <f t="shared" si="227"/>
        <v>385.73</v>
      </c>
      <c r="T286" s="116">
        <f t="shared" si="228"/>
        <v>213.21</v>
      </c>
      <c r="U286" s="116">
        <f t="shared" si="229"/>
        <v>3.78</v>
      </c>
      <c r="V286" s="116">
        <f t="shared" si="230"/>
        <v>247.59</v>
      </c>
      <c r="W286" s="116">
        <f t="shared" si="231"/>
        <v>464.58</v>
      </c>
    </row>
    <row r="287" spans="1:23" s="1" customFormat="1" ht="33.75">
      <c r="A287" s="95" t="s">
        <v>200</v>
      </c>
      <c r="B287" s="5" t="s">
        <v>411</v>
      </c>
      <c r="C287" s="5" t="s">
        <v>17</v>
      </c>
      <c r="D287" s="5" t="s">
        <v>698</v>
      </c>
      <c r="E287" s="5" t="s">
        <v>4</v>
      </c>
      <c r="F287" s="5">
        <v>3.24</v>
      </c>
      <c r="G287" s="5">
        <v>293.32</v>
      </c>
      <c r="H287" s="90">
        <v>0</v>
      </c>
      <c r="I287" s="90">
        <v>0</v>
      </c>
      <c r="J287" s="90">
        <v>293.32</v>
      </c>
      <c r="K287" s="90">
        <f t="shared" si="219"/>
        <v>293.32</v>
      </c>
      <c r="L287" s="91">
        <f t="shared" si="220"/>
        <v>0</v>
      </c>
      <c r="M287" s="91">
        <f t="shared" si="221"/>
        <v>0</v>
      </c>
      <c r="N287" s="91">
        <f t="shared" si="222"/>
        <v>342.6</v>
      </c>
      <c r="O287" s="91">
        <f t="shared" si="223"/>
        <v>342.6</v>
      </c>
      <c r="P287" s="115">
        <f t="shared" si="224"/>
        <v>0</v>
      </c>
      <c r="Q287" s="115">
        <f t="shared" si="225"/>
        <v>0</v>
      </c>
      <c r="R287" s="115">
        <f t="shared" si="226"/>
        <v>950.36</v>
      </c>
      <c r="S287" s="115">
        <f t="shared" si="227"/>
        <v>950.36</v>
      </c>
      <c r="T287" s="116">
        <f t="shared" si="228"/>
        <v>0</v>
      </c>
      <c r="U287" s="116">
        <f t="shared" si="229"/>
        <v>0</v>
      </c>
      <c r="V287" s="116">
        <f t="shared" si="230"/>
        <v>1110.02</v>
      </c>
      <c r="W287" s="116">
        <f t="shared" si="231"/>
        <v>1110.02</v>
      </c>
    </row>
    <row r="288" spans="1:23" s="1" customFormat="1" ht="22.5">
      <c r="A288" s="95" t="s">
        <v>203</v>
      </c>
      <c r="B288" s="5" t="s">
        <v>699</v>
      </c>
      <c r="C288" s="5" t="s">
        <v>6</v>
      </c>
      <c r="D288" s="5" t="s">
        <v>700</v>
      </c>
      <c r="E288" s="5" t="s">
        <v>35</v>
      </c>
      <c r="F288" s="5">
        <v>1452</v>
      </c>
      <c r="G288" s="5">
        <v>5.52</v>
      </c>
      <c r="H288" s="90">
        <v>0</v>
      </c>
      <c r="I288" s="90">
        <v>0</v>
      </c>
      <c r="J288" s="90">
        <v>5.52</v>
      </c>
      <c r="K288" s="90">
        <f t="shared" si="219"/>
        <v>5.52</v>
      </c>
      <c r="L288" s="91">
        <f t="shared" si="220"/>
        <v>0</v>
      </c>
      <c r="M288" s="91">
        <f t="shared" si="221"/>
        <v>0</v>
      </c>
      <c r="N288" s="91">
        <f t="shared" si="222"/>
        <v>6.45</v>
      </c>
      <c r="O288" s="91">
        <f t="shared" si="223"/>
        <v>6.45</v>
      </c>
      <c r="P288" s="115">
        <f t="shared" si="224"/>
        <v>0</v>
      </c>
      <c r="Q288" s="115">
        <f t="shared" si="225"/>
        <v>0</v>
      </c>
      <c r="R288" s="115">
        <f t="shared" si="226"/>
        <v>8015.04</v>
      </c>
      <c r="S288" s="115">
        <f t="shared" si="227"/>
        <v>8015.04</v>
      </c>
      <c r="T288" s="116">
        <f t="shared" si="228"/>
        <v>0</v>
      </c>
      <c r="U288" s="116">
        <f t="shared" si="229"/>
        <v>0</v>
      </c>
      <c r="V288" s="116">
        <f t="shared" si="230"/>
        <v>9365.4</v>
      </c>
      <c r="W288" s="116">
        <f t="shared" si="231"/>
        <v>9365.4</v>
      </c>
    </row>
    <row r="289" spans="1:24" s="1" customFormat="1" ht="22.5">
      <c r="A289" s="95" t="s">
        <v>204</v>
      </c>
      <c r="B289" s="5" t="s">
        <v>701</v>
      </c>
      <c r="C289" s="5" t="s">
        <v>17</v>
      </c>
      <c r="D289" s="5" t="s">
        <v>702</v>
      </c>
      <c r="E289" s="5" t="s">
        <v>3</v>
      </c>
      <c r="F289" s="5">
        <v>35</v>
      </c>
      <c r="G289" s="5">
        <v>28.86</v>
      </c>
      <c r="H289" s="90">
        <v>25.78</v>
      </c>
      <c r="I289" s="90">
        <v>0</v>
      </c>
      <c r="J289" s="90">
        <v>3.08</v>
      </c>
      <c r="K289" s="90">
        <f t="shared" si="219"/>
        <v>28.86</v>
      </c>
      <c r="L289" s="91">
        <f t="shared" si="220"/>
        <v>32.229999999999997</v>
      </c>
      <c r="M289" s="91">
        <f t="shared" si="221"/>
        <v>0</v>
      </c>
      <c r="N289" s="91">
        <f t="shared" si="222"/>
        <v>3.6</v>
      </c>
      <c r="O289" s="91">
        <f t="shared" si="223"/>
        <v>35.83</v>
      </c>
      <c r="P289" s="115">
        <f t="shared" si="224"/>
        <v>902.3</v>
      </c>
      <c r="Q289" s="115">
        <f t="shared" si="225"/>
        <v>0</v>
      </c>
      <c r="R289" s="115">
        <f t="shared" si="226"/>
        <v>107.8</v>
      </c>
      <c r="S289" s="115">
        <f t="shared" si="227"/>
        <v>1010.1</v>
      </c>
      <c r="T289" s="116">
        <f t="shared" si="228"/>
        <v>1128.05</v>
      </c>
      <c r="U289" s="116">
        <f t="shared" si="229"/>
        <v>0</v>
      </c>
      <c r="V289" s="116">
        <f t="shared" si="230"/>
        <v>126</v>
      </c>
      <c r="W289" s="116">
        <f t="shared" si="231"/>
        <v>1254.05</v>
      </c>
    </row>
    <row r="290" spans="1:24" s="1" customFormat="1" ht="22.5">
      <c r="A290" s="95" t="s">
        <v>205</v>
      </c>
      <c r="B290" s="5" t="s">
        <v>703</v>
      </c>
      <c r="C290" s="5" t="s">
        <v>17</v>
      </c>
      <c r="D290" s="5" t="s">
        <v>704</v>
      </c>
      <c r="E290" s="5" t="s">
        <v>3</v>
      </c>
      <c r="F290" s="5">
        <v>35</v>
      </c>
      <c r="G290" s="5">
        <v>17.64</v>
      </c>
      <c r="H290" s="90">
        <v>8.4499999999999993</v>
      </c>
      <c r="I290" s="90">
        <v>0</v>
      </c>
      <c r="J290" s="90">
        <v>9.19</v>
      </c>
      <c r="K290" s="90">
        <f t="shared" si="219"/>
        <v>17.64</v>
      </c>
      <c r="L290" s="91">
        <f t="shared" si="220"/>
        <v>10.56</v>
      </c>
      <c r="M290" s="91">
        <f t="shared" si="221"/>
        <v>0</v>
      </c>
      <c r="N290" s="91">
        <f t="shared" si="222"/>
        <v>10.73</v>
      </c>
      <c r="O290" s="91">
        <f t="shared" si="223"/>
        <v>21.29</v>
      </c>
      <c r="P290" s="115">
        <f t="shared" si="224"/>
        <v>295.75</v>
      </c>
      <c r="Q290" s="115">
        <f t="shared" si="225"/>
        <v>0</v>
      </c>
      <c r="R290" s="115">
        <f t="shared" si="226"/>
        <v>321.64999999999998</v>
      </c>
      <c r="S290" s="115">
        <f t="shared" si="227"/>
        <v>617.4</v>
      </c>
      <c r="T290" s="116">
        <f t="shared" si="228"/>
        <v>369.6</v>
      </c>
      <c r="U290" s="116">
        <f t="shared" si="229"/>
        <v>0</v>
      </c>
      <c r="V290" s="116">
        <f t="shared" si="230"/>
        <v>375.55</v>
      </c>
      <c r="W290" s="116">
        <f t="shared" si="231"/>
        <v>745.15</v>
      </c>
    </row>
    <row r="291" spans="1:24" s="1" customFormat="1" ht="12">
      <c r="A291" s="9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105">
        <f t="shared" ref="P291" si="232">SUM(P272:P290)</f>
        <v>4135.92</v>
      </c>
      <c r="Q291" s="105">
        <f t="shared" ref="Q291" si="233">SUM(Q272:Q290)</f>
        <v>25.399999999999991</v>
      </c>
      <c r="R291" s="105">
        <f t="shared" ref="R291" si="234">SUM(R272:R290)</f>
        <v>12229.83</v>
      </c>
      <c r="S291" s="105">
        <f t="shared" ref="S291" si="235">SUM(S272:S290)</f>
        <v>16391.150000000001</v>
      </c>
      <c r="T291" s="105">
        <f t="shared" ref="T291:V291" si="236">SUM(T272:T290)</f>
        <v>5170.9500000000007</v>
      </c>
      <c r="U291" s="105">
        <f t="shared" si="236"/>
        <v>30.75</v>
      </c>
      <c r="V291" s="105">
        <f t="shared" si="236"/>
        <v>14288.399999999998</v>
      </c>
      <c r="W291" s="105">
        <f>SUM(W272:W290)</f>
        <v>19490.100000000002</v>
      </c>
    </row>
    <row r="292" spans="1:24" s="1" customFormat="1" ht="12">
      <c r="A292" s="117">
        <v>14</v>
      </c>
      <c r="B292" s="118"/>
      <c r="C292" s="118"/>
      <c r="D292" s="118" t="s">
        <v>705</v>
      </c>
      <c r="E292" s="118"/>
      <c r="F292" s="118"/>
      <c r="G292" s="118"/>
      <c r="H292" s="118"/>
      <c r="I292" s="118"/>
      <c r="J292" s="118"/>
      <c r="K292" s="118"/>
      <c r="L292" s="118"/>
      <c r="M292" s="118"/>
      <c r="N292" s="118"/>
      <c r="O292" s="118"/>
      <c r="P292" s="118"/>
      <c r="Q292" s="118"/>
      <c r="R292" s="118"/>
      <c r="S292" s="118"/>
      <c r="T292" s="118"/>
      <c r="U292" s="118"/>
      <c r="V292" s="118"/>
      <c r="W292" s="118"/>
      <c r="X292" s="69">
        <f>W299</f>
        <v>14387.5</v>
      </c>
    </row>
    <row r="293" spans="1:24" s="1" customFormat="1" ht="33.75">
      <c r="A293" s="95" t="s">
        <v>165</v>
      </c>
      <c r="B293" s="5" t="s">
        <v>706</v>
      </c>
      <c r="C293" s="5" t="s">
        <v>88</v>
      </c>
      <c r="D293" s="5" t="s">
        <v>707</v>
      </c>
      <c r="E293" s="5" t="s">
        <v>91</v>
      </c>
      <c r="F293" s="5">
        <v>1000</v>
      </c>
      <c r="G293" s="5">
        <v>4.1500000000000004</v>
      </c>
      <c r="H293" s="90">
        <v>3.46</v>
      </c>
      <c r="I293" s="90">
        <v>0</v>
      </c>
      <c r="J293" s="90">
        <v>0.69</v>
      </c>
      <c r="K293" s="90">
        <f t="shared" si="219"/>
        <v>4.1500000000000004</v>
      </c>
      <c r="L293" s="91">
        <f t="shared" si="220"/>
        <v>4.33</v>
      </c>
      <c r="M293" s="91">
        <f t="shared" si="221"/>
        <v>0</v>
      </c>
      <c r="N293" s="91">
        <f t="shared" si="222"/>
        <v>0.81</v>
      </c>
      <c r="O293" s="91">
        <f t="shared" si="223"/>
        <v>5.14</v>
      </c>
      <c r="P293" s="115">
        <f t="shared" si="224"/>
        <v>3460</v>
      </c>
      <c r="Q293" s="115">
        <f t="shared" si="225"/>
        <v>0</v>
      </c>
      <c r="R293" s="115">
        <f t="shared" si="226"/>
        <v>690</v>
      </c>
      <c r="S293" s="115">
        <f t="shared" si="227"/>
        <v>4150</v>
      </c>
      <c r="T293" s="116">
        <f t="shared" si="228"/>
        <v>4330</v>
      </c>
      <c r="U293" s="116">
        <f t="shared" si="229"/>
        <v>0</v>
      </c>
      <c r="V293" s="116">
        <f t="shared" si="230"/>
        <v>810</v>
      </c>
      <c r="W293" s="116">
        <f t="shared" si="231"/>
        <v>5140</v>
      </c>
    </row>
    <row r="294" spans="1:24" s="1" customFormat="1" ht="33.75">
      <c r="A294" s="95" t="s">
        <v>166</v>
      </c>
      <c r="B294" s="5" t="s">
        <v>416</v>
      </c>
      <c r="C294" s="5" t="s">
        <v>14</v>
      </c>
      <c r="D294" s="5" t="s">
        <v>708</v>
      </c>
      <c r="E294" s="5" t="s">
        <v>4</v>
      </c>
      <c r="F294" s="5">
        <v>20</v>
      </c>
      <c r="G294" s="5">
        <v>45.52</v>
      </c>
      <c r="H294" s="90">
        <v>34.85</v>
      </c>
      <c r="I294" s="90">
        <v>0</v>
      </c>
      <c r="J294" s="90">
        <v>10.67</v>
      </c>
      <c r="K294" s="90">
        <f t="shared" si="219"/>
        <v>45.52</v>
      </c>
      <c r="L294" s="91">
        <f t="shared" si="220"/>
        <v>43.56</v>
      </c>
      <c r="M294" s="91">
        <f t="shared" si="221"/>
        <v>0</v>
      </c>
      <c r="N294" s="91">
        <f t="shared" si="222"/>
        <v>12.46</v>
      </c>
      <c r="O294" s="91">
        <f t="shared" si="223"/>
        <v>56.02</v>
      </c>
      <c r="P294" s="115">
        <f t="shared" si="224"/>
        <v>697</v>
      </c>
      <c r="Q294" s="115">
        <f t="shared" si="225"/>
        <v>0</v>
      </c>
      <c r="R294" s="115">
        <f t="shared" si="226"/>
        <v>213.4</v>
      </c>
      <c r="S294" s="115">
        <f t="shared" si="227"/>
        <v>910.4</v>
      </c>
      <c r="T294" s="116">
        <f t="shared" si="228"/>
        <v>871.2</v>
      </c>
      <c r="U294" s="116">
        <f t="shared" si="229"/>
        <v>0</v>
      </c>
      <c r="V294" s="116">
        <f t="shared" si="230"/>
        <v>249.2</v>
      </c>
      <c r="W294" s="116">
        <f t="shared" si="231"/>
        <v>1120.4000000000001</v>
      </c>
    </row>
    <row r="295" spans="1:24" s="1" customFormat="1" ht="33.75">
      <c r="A295" s="95" t="s">
        <v>167</v>
      </c>
      <c r="B295" s="5" t="s">
        <v>212</v>
      </c>
      <c r="C295" s="5" t="s">
        <v>6</v>
      </c>
      <c r="D295" s="5" t="s">
        <v>213</v>
      </c>
      <c r="E295" s="5" t="s">
        <v>4</v>
      </c>
      <c r="F295" s="5">
        <v>20</v>
      </c>
      <c r="G295" s="5">
        <v>22.87</v>
      </c>
      <c r="H295" s="90">
        <v>16.18</v>
      </c>
      <c r="I295" s="90">
        <v>1.39</v>
      </c>
      <c r="J295" s="90">
        <v>5.3</v>
      </c>
      <c r="K295" s="90">
        <f t="shared" si="219"/>
        <v>22.87</v>
      </c>
      <c r="L295" s="91">
        <f t="shared" si="220"/>
        <v>20.23</v>
      </c>
      <c r="M295" s="91">
        <f t="shared" si="221"/>
        <v>1.62</v>
      </c>
      <c r="N295" s="91">
        <f t="shared" si="222"/>
        <v>6.19</v>
      </c>
      <c r="O295" s="91">
        <f t="shared" si="223"/>
        <v>28.04</v>
      </c>
      <c r="P295" s="115">
        <f t="shared" si="224"/>
        <v>323.60000000000002</v>
      </c>
      <c r="Q295" s="115">
        <f t="shared" si="225"/>
        <v>27.8</v>
      </c>
      <c r="R295" s="115">
        <f t="shared" si="226"/>
        <v>106</v>
      </c>
      <c r="S295" s="115">
        <f t="shared" si="227"/>
        <v>457.4</v>
      </c>
      <c r="T295" s="116">
        <f t="shared" si="228"/>
        <v>404.6</v>
      </c>
      <c r="U295" s="116">
        <f t="shared" si="229"/>
        <v>32.4</v>
      </c>
      <c r="V295" s="116">
        <f t="shared" si="230"/>
        <v>123.8</v>
      </c>
      <c r="W295" s="116">
        <f t="shared" si="231"/>
        <v>560.79999999999995</v>
      </c>
    </row>
    <row r="296" spans="1:24" s="1" customFormat="1" ht="22.5">
      <c r="A296" s="95" t="s">
        <v>210</v>
      </c>
      <c r="B296" s="5" t="s">
        <v>186</v>
      </c>
      <c r="C296" s="5" t="s">
        <v>6</v>
      </c>
      <c r="D296" s="5" t="s">
        <v>187</v>
      </c>
      <c r="E296" s="5" t="s">
        <v>15</v>
      </c>
      <c r="F296" s="5">
        <v>35</v>
      </c>
      <c r="G296" s="5">
        <v>140.79</v>
      </c>
      <c r="H296" s="90">
        <v>75.58</v>
      </c>
      <c r="I296" s="90">
        <v>2.14</v>
      </c>
      <c r="J296" s="90">
        <v>63.07</v>
      </c>
      <c r="K296" s="90">
        <f t="shared" si="219"/>
        <v>140.79</v>
      </c>
      <c r="L296" s="91">
        <f t="shared" si="220"/>
        <v>94.48</v>
      </c>
      <c r="M296" s="91">
        <f t="shared" si="221"/>
        <v>2.5</v>
      </c>
      <c r="N296" s="91">
        <f t="shared" si="222"/>
        <v>73.67</v>
      </c>
      <c r="O296" s="91">
        <f t="shared" si="223"/>
        <v>170.65</v>
      </c>
      <c r="P296" s="115">
        <f t="shared" si="224"/>
        <v>2645.3</v>
      </c>
      <c r="Q296" s="115">
        <f t="shared" si="225"/>
        <v>74.900000000000006</v>
      </c>
      <c r="R296" s="115">
        <f t="shared" si="226"/>
        <v>2207.4499999999998</v>
      </c>
      <c r="S296" s="115">
        <f t="shared" si="227"/>
        <v>4927.6499999999996</v>
      </c>
      <c r="T296" s="116">
        <f t="shared" si="228"/>
        <v>3306.8</v>
      </c>
      <c r="U296" s="116">
        <f t="shared" si="229"/>
        <v>87.5</v>
      </c>
      <c r="V296" s="116">
        <f t="shared" si="230"/>
        <v>2578.4499999999998</v>
      </c>
      <c r="W296" s="116">
        <f t="shared" si="231"/>
        <v>5972.75</v>
      </c>
    </row>
    <row r="297" spans="1:24" s="1" customFormat="1" ht="33.75">
      <c r="A297" s="95" t="s">
        <v>709</v>
      </c>
      <c r="B297" s="5" t="s">
        <v>710</v>
      </c>
      <c r="C297" s="5" t="s">
        <v>6</v>
      </c>
      <c r="D297" s="5" t="s">
        <v>711</v>
      </c>
      <c r="E297" s="5" t="s">
        <v>15</v>
      </c>
      <c r="F297" s="5">
        <v>35</v>
      </c>
      <c r="G297" s="5">
        <v>30.05</v>
      </c>
      <c r="H297" s="90">
        <v>2.98</v>
      </c>
      <c r="I297" s="90">
        <v>0.06</v>
      </c>
      <c r="J297" s="90">
        <v>27.01</v>
      </c>
      <c r="K297" s="90">
        <f t="shared" si="219"/>
        <v>30.05</v>
      </c>
      <c r="L297" s="91">
        <f t="shared" si="220"/>
        <v>3.73</v>
      </c>
      <c r="M297" s="91">
        <f t="shared" si="221"/>
        <v>7.0000000000000007E-2</v>
      </c>
      <c r="N297" s="91">
        <f t="shared" si="222"/>
        <v>31.55</v>
      </c>
      <c r="O297" s="91">
        <f t="shared" si="223"/>
        <v>35.35</v>
      </c>
      <c r="P297" s="115">
        <f t="shared" si="224"/>
        <v>104.3</v>
      </c>
      <c r="Q297" s="115">
        <f t="shared" si="225"/>
        <v>2.1</v>
      </c>
      <c r="R297" s="115">
        <f t="shared" si="226"/>
        <v>945.35</v>
      </c>
      <c r="S297" s="115">
        <f t="shared" si="227"/>
        <v>1051.75</v>
      </c>
      <c r="T297" s="116">
        <f t="shared" si="228"/>
        <v>130.55000000000001</v>
      </c>
      <c r="U297" s="116">
        <f t="shared" si="229"/>
        <v>2.4500000000000002</v>
      </c>
      <c r="V297" s="116">
        <f t="shared" si="230"/>
        <v>1104.25</v>
      </c>
      <c r="W297" s="116">
        <f t="shared" si="231"/>
        <v>1237.25</v>
      </c>
    </row>
    <row r="298" spans="1:24" s="1" customFormat="1" ht="45">
      <c r="A298" s="95" t="s">
        <v>712</v>
      </c>
      <c r="B298" s="5" t="s">
        <v>607</v>
      </c>
      <c r="C298" s="5" t="s">
        <v>6</v>
      </c>
      <c r="D298" s="5" t="s">
        <v>713</v>
      </c>
      <c r="E298" s="5" t="s">
        <v>15</v>
      </c>
      <c r="F298" s="5">
        <v>5</v>
      </c>
      <c r="G298" s="5">
        <v>59.49</v>
      </c>
      <c r="H298" s="90">
        <v>21.64</v>
      </c>
      <c r="I298" s="90">
        <v>0.54</v>
      </c>
      <c r="J298" s="90">
        <v>37.31</v>
      </c>
      <c r="K298" s="90">
        <f t="shared" si="219"/>
        <v>59.49</v>
      </c>
      <c r="L298" s="91">
        <f t="shared" si="220"/>
        <v>27.05</v>
      </c>
      <c r="M298" s="91">
        <f t="shared" si="221"/>
        <v>0.63</v>
      </c>
      <c r="N298" s="91">
        <f t="shared" si="222"/>
        <v>43.58</v>
      </c>
      <c r="O298" s="91">
        <f t="shared" si="223"/>
        <v>71.260000000000005</v>
      </c>
      <c r="P298" s="115">
        <f t="shared" si="224"/>
        <v>108.2</v>
      </c>
      <c r="Q298" s="115">
        <f t="shared" si="225"/>
        <v>2.7</v>
      </c>
      <c r="R298" s="115">
        <f t="shared" si="226"/>
        <v>186.55</v>
      </c>
      <c r="S298" s="115">
        <f t="shared" si="227"/>
        <v>297.45</v>
      </c>
      <c r="T298" s="116">
        <f t="shared" si="228"/>
        <v>135.25</v>
      </c>
      <c r="U298" s="116">
        <f t="shared" si="229"/>
        <v>3.15</v>
      </c>
      <c r="V298" s="116">
        <f t="shared" si="230"/>
        <v>217.9</v>
      </c>
      <c r="W298" s="116">
        <f t="shared" si="231"/>
        <v>356.3</v>
      </c>
    </row>
    <row r="299" spans="1:24" s="1" customFormat="1" ht="12">
      <c r="A299" s="95"/>
      <c r="B299" s="5"/>
      <c r="C299" s="7"/>
      <c r="D299" s="7"/>
      <c r="E299" s="106"/>
      <c r="F299" s="107"/>
      <c r="G299" s="89"/>
      <c r="H299" s="89"/>
      <c r="I299" s="89"/>
      <c r="J299" s="89"/>
      <c r="K299" s="89"/>
      <c r="L299" s="89"/>
      <c r="M299" s="89"/>
      <c r="N299" s="89"/>
      <c r="O299" s="89"/>
      <c r="P299" s="6">
        <f t="shared" ref="P299:V299" si="237">SUM(P293:P298)</f>
        <v>7338.4000000000005</v>
      </c>
      <c r="Q299" s="6">
        <f t="shared" si="237"/>
        <v>107.5</v>
      </c>
      <c r="R299" s="6">
        <f t="shared" si="237"/>
        <v>4348.75</v>
      </c>
      <c r="S299" s="6">
        <f t="shared" si="237"/>
        <v>11794.65</v>
      </c>
      <c r="T299" s="6">
        <f t="shared" si="237"/>
        <v>9178.4</v>
      </c>
      <c r="U299" s="6">
        <f t="shared" si="237"/>
        <v>125.50000000000001</v>
      </c>
      <c r="V299" s="6">
        <f t="shared" si="237"/>
        <v>5083.5999999999995</v>
      </c>
      <c r="W299" s="6">
        <f>SUM(W293:W298)</f>
        <v>14387.5</v>
      </c>
    </row>
    <row r="300" spans="1:24" s="3" customFormat="1" ht="12">
      <c r="A300" s="7"/>
      <c r="B300" s="7"/>
      <c r="C300" s="108" t="s">
        <v>20</v>
      </c>
      <c r="D300" s="108" t="s">
        <v>8</v>
      </c>
      <c r="E300" s="167" t="s">
        <v>16</v>
      </c>
      <c r="F300" s="168"/>
      <c r="G300" s="8"/>
      <c r="H300" s="8"/>
      <c r="I300" s="8"/>
      <c r="J300" s="8"/>
      <c r="K300" s="8"/>
      <c r="L300" s="8"/>
      <c r="M300" s="8"/>
      <c r="N300" s="8"/>
      <c r="O300" s="8"/>
      <c r="P300" s="166" t="s">
        <v>27</v>
      </c>
      <c r="Q300" s="166"/>
      <c r="R300" s="166"/>
      <c r="S300" s="166"/>
      <c r="T300" s="166" t="s">
        <v>28</v>
      </c>
      <c r="U300" s="166"/>
      <c r="V300" s="166"/>
      <c r="W300" s="166"/>
    </row>
    <row r="301" spans="1:24" s="3" customFormat="1" ht="12">
      <c r="A301" s="7"/>
      <c r="B301" s="7"/>
      <c r="C301" s="129">
        <v>1</v>
      </c>
      <c r="D301" s="130" t="str">
        <f>VLOOKUP(C301,A14:X299,4)</f>
        <v>Serviços Preliminares</v>
      </c>
      <c r="E301" s="155">
        <f>VLOOKUP(C301,A16:X302,24)</f>
        <v>20205.670000000002</v>
      </c>
      <c r="F301" s="156"/>
      <c r="G301" s="8"/>
      <c r="H301" s="8"/>
      <c r="I301" s="8"/>
      <c r="J301" s="8"/>
      <c r="K301" s="8"/>
      <c r="L301" s="8"/>
      <c r="M301" s="8"/>
      <c r="N301" s="8"/>
      <c r="O301" s="8"/>
      <c r="P301" s="96" t="s">
        <v>2</v>
      </c>
      <c r="Q301" s="97" t="s">
        <v>116</v>
      </c>
      <c r="R301" s="97" t="s">
        <v>24</v>
      </c>
      <c r="S301" s="98" t="s">
        <v>16</v>
      </c>
      <c r="T301" s="96" t="s">
        <v>2</v>
      </c>
      <c r="U301" s="97" t="s">
        <v>116</v>
      </c>
      <c r="V301" s="97" t="s">
        <v>24</v>
      </c>
      <c r="W301" s="98" t="s">
        <v>16</v>
      </c>
    </row>
    <row r="302" spans="1:24" s="3" customFormat="1" ht="11.25">
      <c r="A302" s="7"/>
      <c r="B302" s="7"/>
      <c r="C302" s="129">
        <v>2</v>
      </c>
      <c r="D302" s="130" t="str">
        <f>VLOOKUP(C302,A15:X300,4)</f>
        <v>Demolições</v>
      </c>
      <c r="E302" s="155">
        <f>VLOOKUP(C302,A16:X303,24)</f>
        <v>72510.66</v>
      </c>
      <c r="F302" s="156"/>
      <c r="G302" s="8"/>
      <c r="H302" s="8"/>
      <c r="I302" s="8"/>
      <c r="J302" s="8"/>
      <c r="K302" s="8"/>
      <c r="L302" s="8"/>
      <c r="M302" s="8"/>
      <c r="N302" s="8"/>
      <c r="O302" s="8"/>
      <c r="P302" s="99">
        <f t="shared" ref="P302:W302" si="238">P299+P291+P270+P267+P144+P135+P121+P116+P95+P86+P45+P39+P29+P25</f>
        <v>239273.12</v>
      </c>
      <c r="Q302" s="99">
        <f t="shared" si="238"/>
        <v>58083.079999999994</v>
      </c>
      <c r="R302" s="99">
        <f t="shared" si="238"/>
        <v>541913.72</v>
      </c>
      <c r="S302" s="99">
        <f t="shared" si="238"/>
        <v>839269.91999999981</v>
      </c>
      <c r="T302" s="99">
        <f t="shared" si="238"/>
        <v>299129.88</v>
      </c>
      <c r="U302" s="99">
        <f t="shared" si="238"/>
        <v>67854.459999999992</v>
      </c>
      <c r="V302" s="99">
        <f t="shared" si="238"/>
        <v>633015.66</v>
      </c>
      <c r="W302" s="99">
        <f t="shared" si="238"/>
        <v>999999.99999999988</v>
      </c>
    </row>
    <row r="303" spans="1:24" s="3" customFormat="1" ht="11.25">
      <c r="A303" s="7"/>
      <c r="B303" s="7"/>
      <c r="C303" s="82">
        <v>3</v>
      </c>
      <c r="D303" s="11" t="str">
        <f>VLOOKUP(C303,A16:X301,4)</f>
        <v>Terraplenagem</v>
      </c>
      <c r="E303" s="157">
        <f>VLOOKUP(C303,A16:X304,24)</f>
        <v>36498.839999999997</v>
      </c>
      <c r="F303" s="15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146" t="s">
        <v>124</v>
      </c>
      <c r="V303" s="147"/>
      <c r="W303" s="148"/>
    </row>
    <row r="304" spans="1:24" s="3" customFormat="1" ht="11.25">
      <c r="A304" s="7"/>
      <c r="B304" s="7"/>
      <c r="C304" s="129">
        <v>4</v>
      </c>
      <c r="D304" s="130" t="str">
        <f>VLOOKUP(C304,A17:X302,4)</f>
        <v>Canteiros/Calçada</v>
      </c>
      <c r="E304" s="155">
        <f>VLOOKUP(C304,A17:X305,24)</f>
        <v>73623.61</v>
      </c>
      <c r="F304" s="156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149"/>
      <c r="V304" s="150"/>
      <c r="W304" s="151"/>
    </row>
    <row r="305" spans="1:23" s="3" customFormat="1" ht="11.25">
      <c r="A305" s="7"/>
      <c r="B305" s="7"/>
      <c r="C305" s="82">
        <v>5</v>
      </c>
      <c r="D305" s="11" t="str">
        <f>VLOOKUP(C305,A17:X303,4)</f>
        <v>Contenções</v>
      </c>
      <c r="E305" s="157">
        <f>VLOOKUP(C305,A17:X306,24)</f>
        <v>46696.710000000006</v>
      </c>
      <c r="F305" s="15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137" t="s">
        <v>123</v>
      </c>
      <c r="V305" s="138"/>
      <c r="W305" s="139"/>
    </row>
    <row r="306" spans="1:23" s="3" customFormat="1" ht="11.25">
      <c r="A306" s="7"/>
      <c r="B306" s="7"/>
      <c r="C306" s="100">
        <v>6</v>
      </c>
      <c r="D306" s="11" t="str">
        <f>VLOOKUP(C306,A17:X304,4)</f>
        <v>Pavimentos</v>
      </c>
      <c r="E306" s="157">
        <f>VLOOKUP(C306,A17:X307,24)</f>
        <v>311325.81999999995</v>
      </c>
      <c r="F306" s="15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140"/>
      <c r="V306" s="141"/>
      <c r="W306" s="142"/>
    </row>
    <row r="307" spans="1:23">
      <c r="A307" s="10"/>
      <c r="B307" s="10"/>
      <c r="C307" s="129">
        <v>7</v>
      </c>
      <c r="D307" s="130" t="str">
        <f>VLOOKUP(C307,A17:X305,4)</f>
        <v>Instalações Elétricas - Praça</v>
      </c>
      <c r="E307" s="155">
        <f>VLOOKUP(C307,A17:X308,24)</f>
        <v>105259.45999999999</v>
      </c>
      <c r="F307" s="156"/>
      <c r="G307" s="10"/>
      <c r="H307" s="10"/>
      <c r="I307" s="10"/>
      <c r="J307" s="10"/>
      <c r="K307" s="85"/>
      <c r="L307" s="10"/>
      <c r="M307" s="8"/>
      <c r="N307" s="8"/>
      <c r="O307" s="8"/>
      <c r="P307" s="8"/>
      <c r="Q307" s="8"/>
      <c r="R307" s="8"/>
      <c r="S307" s="8"/>
      <c r="T307" s="8"/>
      <c r="U307" s="140"/>
      <c r="V307" s="141"/>
      <c r="W307" s="142"/>
    </row>
    <row r="308" spans="1:23">
      <c r="A308" s="10"/>
      <c r="B308" s="10"/>
      <c r="C308" s="82">
        <v>8</v>
      </c>
      <c r="D308" s="11" t="str">
        <f>VLOOKUP(C308,A17:X306,4)</f>
        <v>Mobiliário - Praça</v>
      </c>
      <c r="E308" s="157">
        <f>VLOOKUP(C308,A17:X309,24)</f>
        <v>36974.160000000003</v>
      </c>
      <c r="F308" s="158"/>
      <c r="G308" s="10"/>
      <c r="H308" s="10"/>
      <c r="I308" s="10"/>
      <c r="J308" s="10"/>
      <c r="K308" s="85"/>
      <c r="L308" s="10"/>
      <c r="M308" s="8"/>
      <c r="N308" s="8"/>
      <c r="O308" s="8"/>
      <c r="P308" s="8"/>
      <c r="Q308" s="8"/>
      <c r="R308" s="8"/>
      <c r="S308" s="8"/>
      <c r="T308" s="8"/>
      <c r="U308" s="140"/>
      <c r="V308" s="141"/>
      <c r="W308" s="142"/>
    </row>
    <row r="309" spans="1:23" ht="22.5">
      <c r="A309" s="10"/>
      <c r="B309" s="10"/>
      <c r="C309" s="129">
        <v>9</v>
      </c>
      <c r="D309" s="130" t="str">
        <f>VLOOKUP(C309,A18:X307,4)</f>
        <v>Concha Acústica - Estrutura Metallica</v>
      </c>
      <c r="E309" s="155">
        <f>VLOOKUP(C309,A18:X310,24)</f>
        <v>35125.1</v>
      </c>
      <c r="F309" s="156"/>
      <c r="G309" s="10"/>
      <c r="H309" s="10"/>
      <c r="I309" s="10"/>
      <c r="J309" s="10"/>
      <c r="K309" s="85"/>
      <c r="L309" s="10"/>
      <c r="M309" s="8"/>
      <c r="N309" s="8"/>
      <c r="O309" s="8"/>
      <c r="P309" s="8"/>
      <c r="Q309" s="8"/>
      <c r="R309" s="8"/>
      <c r="S309" s="8"/>
      <c r="T309" s="8"/>
      <c r="U309" s="140"/>
      <c r="V309" s="141"/>
      <c r="W309" s="142"/>
    </row>
    <row r="310" spans="1:23">
      <c r="A310" s="10"/>
      <c r="B310" s="10"/>
      <c r="C310" s="82">
        <v>10</v>
      </c>
      <c r="D310" s="11" t="str">
        <f>VLOOKUP(C310,A19:X308,4)</f>
        <v>Escadas</v>
      </c>
      <c r="E310" s="157">
        <f>VLOOKUP(C310,A19:X311,24)</f>
        <v>51046.14</v>
      </c>
      <c r="F310" s="158"/>
      <c r="G310" s="10"/>
      <c r="H310" s="10"/>
      <c r="I310" s="10"/>
      <c r="J310" s="10"/>
      <c r="K310" s="85"/>
      <c r="L310" s="10"/>
      <c r="M310" s="8"/>
      <c r="N310" s="8"/>
      <c r="O310" s="8"/>
      <c r="P310" s="8"/>
      <c r="Q310" s="8"/>
      <c r="R310" s="8"/>
      <c r="S310" s="8"/>
      <c r="T310" s="8"/>
      <c r="U310" s="140"/>
      <c r="V310" s="141"/>
      <c r="W310" s="142"/>
    </row>
    <row r="311" spans="1:23">
      <c r="A311" s="10"/>
      <c r="B311" s="10"/>
      <c r="C311" s="129">
        <v>11</v>
      </c>
      <c r="D311" s="130" t="str">
        <f>VLOOKUP(C311,A20:X309,4)</f>
        <v>Banheiro</v>
      </c>
      <c r="E311" s="155">
        <f>VLOOKUP(C311,A20:X312,24)</f>
        <v>171039.73</v>
      </c>
      <c r="F311" s="156"/>
      <c r="G311" s="10"/>
      <c r="H311" s="10"/>
      <c r="I311" s="10"/>
      <c r="J311" s="10"/>
      <c r="K311" s="85"/>
      <c r="L311" s="10"/>
      <c r="M311" s="8"/>
      <c r="N311" s="8"/>
      <c r="O311" s="8"/>
      <c r="P311" s="8"/>
      <c r="Q311" s="8"/>
      <c r="R311" s="8"/>
      <c r="S311" s="8"/>
      <c r="T311" s="8"/>
      <c r="U311" s="143"/>
      <c r="V311" s="144"/>
      <c r="W311" s="145"/>
    </row>
    <row r="312" spans="1:23">
      <c r="A312" s="10"/>
      <c r="B312" s="10"/>
      <c r="C312" s="82">
        <v>12</v>
      </c>
      <c r="D312" s="11" t="str">
        <f>VLOOKUP(C312,A21:X310,4)</f>
        <v>Arborização</v>
      </c>
      <c r="E312" s="157">
        <f>VLOOKUP(C312,A21:X313,24)</f>
        <v>5816.5</v>
      </c>
      <c r="F312" s="158"/>
      <c r="G312" s="10"/>
      <c r="H312" s="10"/>
      <c r="I312" s="10"/>
      <c r="J312" s="10"/>
      <c r="K312" s="85"/>
      <c r="L312" s="10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</row>
    <row r="313" spans="1:23">
      <c r="A313" s="10"/>
      <c r="B313" s="10"/>
      <c r="C313" s="129">
        <v>13</v>
      </c>
      <c r="D313" s="130" t="str">
        <f>VLOOKUP(C313,A21:X311,4)</f>
        <v>Pergolado</v>
      </c>
      <c r="E313" s="155">
        <f>VLOOKUP(C313,A21:X314,24)</f>
        <v>19490.100000000002</v>
      </c>
      <c r="F313" s="156"/>
      <c r="G313" s="10"/>
      <c r="H313" s="10"/>
      <c r="I313" s="10"/>
      <c r="J313" s="10"/>
      <c r="K313" s="85"/>
      <c r="L313" s="10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</row>
    <row r="314" spans="1:23">
      <c r="A314" s="10"/>
      <c r="B314" s="10"/>
      <c r="C314" s="82">
        <v>14</v>
      </c>
      <c r="D314" s="11" t="str">
        <f>VLOOKUP(C314,A22:X312,4)</f>
        <v>Irrigação</v>
      </c>
      <c r="E314" s="157">
        <f>VLOOKUP(C314,A22:X315,24)</f>
        <v>14387.5</v>
      </c>
      <c r="F314" s="158"/>
      <c r="G314" s="10"/>
      <c r="H314" s="10"/>
      <c r="I314" s="10"/>
      <c r="J314" s="10"/>
      <c r="K314" s="85"/>
      <c r="L314" s="10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</row>
    <row r="315" spans="1:23">
      <c r="A315" s="10"/>
      <c r="B315" s="10"/>
      <c r="C315" s="186" t="s">
        <v>28</v>
      </c>
      <c r="D315" s="186"/>
      <c r="E315" s="157">
        <f>SUM(E301:F314)</f>
        <v>999999.99999999988</v>
      </c>
      <c r="F315" s="158"/>
      <c r="G315" s="10"/>
      <c r="H315" s="10"/>
      <c r="I315" s="10"/>
      <c r="J315" s="10"/>
      <c r="K315" s="85"/>
      <c r="L315" s="10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</row>
    <row r="316" spans="1:23">
      <c r="A316" s="176" t="s">
        <v>104</v>
      </c>
      <c r="B316" s="177"/>
      <c r="C316" s="177"/>
      <c r="D316" s="177"/>
      <c r="E316" s="177"/>
      <c r="F316" s="177"/>
      <c r="G316" s="177"/>
      <c r="H316" s="177"/>
      <c r="I316" s="177"/>
      <c r="J316" s="177"/>
      <c r="K316" s="177"/>
      <c r="L316" s="177"/>
      <c r="M316" s="177"/>
      <c r="N316" s="177"/>
      <c r="O316" s="177"/>
      <c r="P316" s="177"/>
      <c r="Q316" s="177"/>
      <c r="R316" s="177"/>
      <c r="S316" s="177"/>
      <c r="T316" s="177"/>
      <c r="U316" s="177"/>
      <c r="V316" s="177"/>
      <c r="W316" s="178"/>
    </row>
    <row r="317" spans="1:23">
      <c r="A317" s="179"/>
      <c r="B317" s="180"/>
      <c r="C317" s="180"/>
      <c r="D317" s="180"/>
      <c r="E317" s="180"/>
      <c r="F317" s="180"/>
      <c r="G317" s="180"/>
      <c r="H317" s="180"/>
      <c r="I317" s="180"/>
      <c r="J317" s="180"/>
      <c r="K317" s="180"/>
      <c r="L317" s="180"/>
      <c r="M317" s="180"/>
      <c r="N317" s="180"/>
      <c r="O317" s="180"/>
      <c r="P317" s="180"/>
      <c r="Q317" s="180"/>
      <c r="R317" s="180"/>
      <c r="S317" s="180"/>
      <c r="T317" s="180"/>
      <c r="U317" s="180"/>
      <c r="V317" s="180"/>
      <c r="W317" s="181"/>
    </row>
    <row r="318" spans="1:23">
      <c r="A318" s="182"/>
      <c r="B318" s="183"/>
      <c r="C318" s="183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  <c r="O318" s="183"/>
      <c r="P318" s="183"/>
      <c r="Q318" s="183"/>
      <c r="R318" s="183"/>
      <c r="S318" s="183"/>
      <c r="T318" s="183"/>
      <c r="U318" s="183"/>
      <c r="V318" s="183"/>
      <c r="W318" s="184"/>
    </row>
    <row r="319" spans="1:23">
      <c r="A319" s="79"/>
      <c r="B319" s="80"/>
      <c r="C319" s="80"/>
      <c r="D319" s="80"/>
      <c r="E319" s="80"/>
      <c r="F319" s="80"/>
      <c r="G319" s="80"/>
      <c r="H319" s="80"/>
      <c r="I319" s="80"/>
      <c r="J319" s="80"/>
      <c r="K319" s="80"/>
      <c r="L319" s="80"/>
      <c r="M319" s="80"/>
      <c r="N319" s="80"/>
      <c r="O319" s="80"/>
      <c r="P319" s="80"/>
      <c r="Q319" s="80"/>
      <c r="R319" s="80"/>
      <c r="S319" s="80"/>
      <c r="T319" s="80"/>
      <c r="U319" s="80"/>
      <c r="V319" s="80"/>
      <c r="W319" s="81"/>
    </row>
    <row r="320" spans="1:23">
      <c r="A320" s="170" t="s">
        <v>105</v>
      </c>
      <c r="B320" s="171"/>
      <c r="C320" s="171"/>
      <c r="D320" s="171"/>
      <c r="E320" s="171"/>
      <c r="F320" s="171"/>
      <c r="G320" s="171"/>
      <c r="H320" s="171"/>
      <c r="I320" s="171"/>
      <c r="J320" s="171"/>
      <c r="K320" s="171"/>
      <c r="L320" s="171"/>
      <c r="M320" s="171"/>
      <c r="N320" s="171"/>
      <c r="O320" s="171"/>
      <c r="P320" s="171"/>
      <c r="Q320" s="171"/>
      <c r="R320" s="171"/>
      <c r="S320" s="171"/>
      <c r="T320" s="171"/>
      <c r="U320" s="171"/>
      <c r="V320" s="171"/>
      <c r="W320" s="172"/>
    </row>
    <row r="321" spans="1:24">
      <c r="A321" s="152" t="s">
        <v>106</v>
      </c>
      <c r="B321" s="153"/>
      <c r="C321" s="153"/>
      <c r="D321" s="153"/>
      <c r="E321" s="153"/>
      <c r="F321" s="153"/>
      <c r="G321" s="153"/>
      <c r="H321" s="153"/>
      <c r="I321" s="153"/>
      <c r="J321" s="153"/>
      <c r="K321" s="153"/>
      <c r="L321" s="153"/>
      <c r="M321" s="153"/>
      <c r="N321" s="153"/>
      <c r="O321" s="153"/>
      <c r="P321" s="153"/>
      <c r="Q321" s="153"/>
      <c r="R321" s="153"/>
      <c r="S321" s="153"/>
      <c r="T321" s="153"/>
      <c r="U321" s="153"/>
      <c r="V321" s="153"/>
      <c r="W321" s="154"/>
    </row>
    <row r="322" spans="1:24">
      <c r="A322" s="152"/>
      <c r="B322" s="153"/>
      <c r="C322" s="153"/>
      <c r="D322" s="153"/>
      <c r="E322" s="153"/>
      <c r="F322" s="153"/>
      <c r="G322" s="153"/>
      <c r="H322" s="153"/>
      <c r="I322" s="153"/>
      <c r="J322" s="153"/>
      <c r="K322" s="153"/>
      <c r="L322" s="153"/>
      <c r="M322" s="153"/>
      <c r="N322" s="153"/>
      <c r="O322" s="153"/>
      <c r="P322" s="153"/>
      <c r="Q322" s="153"/>
      <c r="R322" s="153"/>
      <c r="S322" s="153"/>
      <c r="T322" s="153"/>
      <c r="U322" s="153"/>
      <c r="V322" s="153"/>
      <c r="W322" s="154"/>
    </row>
    <row r="323" spans="1:24">
      <c r="A323" s="152" t="s">
        <v>107</v>
      </c>
      <c r="B323" s="153"/>
      <c r="C323" s="153"/>
      <c r="D323" s="153"/>
      <c r="E323" s="153"/>
      <c r="F323" s="153"/>
      <c r="G323" s="153"/>
      <c r="H323" s="153"/>
      <c r="I323" s="153"/>
      <c r="J323" s="153"/>
      <c r="K323" s="153"/>
      <c r="L323" s="153"/>
      <c r="M323" s="153"/>
      <c r="N323" s="153"/>
      <c r="O323" s="153"/>
      <c r="P323" s="153"/>
      <c r="Q323" s="153"/>
      <c r="R323" s="153"/>
      <c r="S323" s="153"/>
      <c r="T323" s="153"/>
      <c r="U323" s="153"/>
      <c r="V323" s="153"/>
      <c r="W323" s="154"/>
    </row>
    <row r="324" spans="1:24">
      <c r="A324" s="152"/>
      <c r="B324" s="153"/>
      <c r="C324" s="153"/>
      <c r="D324" s="153"/>
      <c r="E324" s="153"/>
      <c r="F324" s="153"/>
      <c r="G324" s="153"/>
      <c r="H324" s="153"/>
      <c r="I324" s="153"/>
      <c r="J324" s="153"/>
      <c r="K324" s="153"/>
      <c r="L324" s="153"/>
      <c r="M324" s="153"/>
      <c r="N324" s="153"/>
      <c r="O324" s="153"/>
      <c r="P324" s="153"/>
      <c r="Q324" s="153"/>
      <c r="R324" s="153"/>
      <c r="S324" s="153"/>
      <c r="T324" s="153"/>
      <c r="U324" s="153"/>
      <c r="V324" s="153"/>
      <c r="W324" s="154"/>
    </row>
    <row r="325" spans="1:24" ht="28.5" customHeight="1">
      <c r="A325" s="152" t="s">
        <v>108</v>
      </c>
      <c r="B325" s="153"/>
      <c r="C325" s="153"/>
      <c r="D325" s="153"/>
      <c r="E325" s="153"/>
      <c r="F325" s="153"/>
      <c r="G325" s="153"/>
      <c r="H325" s="153"/>
      <c r="I325" s="153"/>
      <c r="J325" s="153"/>
      <c r="K325" s="153"/>
      <c r="L325" s="153"/>
      <c r="M325" s="153"/>
      <c r="N325" s="153"/>
      <c r="O325" s="153"/>
      <c r="P325" s="153"/>
      <c r="Q325" s="153"/>
      <c r="R325" s="153"/>
      <c r="S325" s="153"/>
      <c r="T325" s="153"/>
      <c r="U325" s="153"/>
      <c r="V325" s="153"/>
      <c r="W325" s="154"/>
    </row>
    <row r="326" spans="1:24">
      <c r="A326" s="152" t="s">
        <v>109</v>
      </c>
      <c r="B326" s="153"/>
      <c r="C326" s="153"/>
      <c r="D326" s="153"/>
      <c r="E326" s="153"/>
      <c r="F326" s="153"/>
      <c r="G326" s="153"/>
      <c r="H326" s="153"/>
      <c r="I326" s="153"/>
      <c r="J326" s="153"/>
      <c r="K326" s="153"/>
      <c r="L326" s="153"/>
      <c r="M326" s="153"/>
      <c r="N326" s="153"/>
      <c r="O326" s="153"/>
      <c r="P326" s="153"/>
      <c r="Q326" s="153"/>
      <c r="R326" s="153"/>
      <c r="S326" s="153"/>
      <c r="T326" s="153"/>
      <c r="U326" s="153"/>
      <c r="V326" s="153"/>
      <c r="W326" s="154"/>
    </row>
    <row r="327" spans="1:24">
      <c r="A327" s="152" t="s">
        <v>110</v>
      </c>
      <c r="B327" s="153"/>
      <c r="C327" s="153"/>
      <c r="D327" s="153"/>
      <c r="E327" s="153"/>
      <c r="F327" s="153"/>
      <c r="G327" s="153"/>
      <c r="H327" s="153"/>
      <c r="I327" s="153"/>
      <c r="J327" s="153"/>
      <c r="K327" s="153"/>
      <c r="L327" s="153"/>
      <c r="M327" s="153"/>
      <c r="N327" s="153"/>
      <c r="O327" s="153"/>
      <c r="P327" s="153"/>
      <c r="Q327" s="153"/>
      <c r="R327" s="153"/>
      <c r="S327" s="153"/>
      <c r="T327" s="153"/>
      <c r="U327" s="153"/>
      <c r="V327" s="153"/>
      <c r="W327" s="154"/>
    </row>
    <row r="328" spans="1:24">
      <c r="A328" s="152" t="s">
        <v>112</v>
      </c>
      <c r="B328" s="153"/>
      <c r="C328" s="153"/>
      <c r="D328" s="153"/>
      <c r="E328" s="153"/>
      <c r="F328" s="153"/>
      <c r="G328" s="153"/>
      <c r="H328" s="153"/>
      <c r="I328" s="153"/>
      <c r="J328" s="153"/>
      <c r="K328" s="153"/>
      <c r="L328" s="153"/>
      <c r="M328" s="153"/>
      <c r="N328" s="153"/>
      <c r="O328" s="153"/>
      <c r="P328" s="153"/>
      <c r="Q328" s="153"/>
      <c r="R328" s="153"/>
      <c r="S328" s="153"/>
      <c r="T328" s="153"/>
      <c r="U328" s="153"/>
      <c r="V328" s="153"/>
      <c r="W328" s="154"/>
    </row>
    <row r="329" spans="1:24">
      <c r="A329" s="152" t="s">
        <v>113</v>
      </c>
      <c r="B329" s="153"/>
      <c r="C329" s="153"/>
      <c r="D329" s="153"/>
      <c r="E329" s="153"/>
      <c r="F329" s="153"/>
      <c r="G329" s="153"/>
      <c r="H329" s="153"/>
      <c r="I329" s="153"/>
      <c r="J329" s="153"/>
      <c r="K329" s="153"/>
      <c r="L329" s="153"/>
      <c r="M329" s="153"/>
      <c r="N329" s="153"/>
      <c r="O329" s="153"/>
      <c r="P329" s="153"/>
      <c r="Q329" s="153"/>
      <c r="R329" s="153"/>
      <c r="S329" s="153"/>
      <c r="T329" s="153"/>
      <c r="U329" s="153"/>
      <c r="V329" s="153"/>
      <c r="W329" s="154"/>
    </row>
    <row r="330" spans="1:24">
      <c r="A330" s="152" t="s">
        <v>111</v>
      </c>
      <c r="B330" s="153"/>
      <c r="C330" s="153"/>
      <c r="D330" s="153"/>
      <c r="E330" s="153"/>
      <c r="F330" s="153"/>
      <c r="G330" s="153"/>
      <c r="H330" s="153"/>
      <c r="I330" s="153"/>
      <c r="J330" s="153"/>
      <c r="K330" s="153"/>
      <c r="L330" s="153"/>
      <c r="M330" s="153"/>
      <c r="N330" s="153"/>
      <c r="O330" s="153"/>
      <c r="P330" s="153"/>
      <c r="Q330" s="153"/>
      <c r="R330" s="153"/>
      <c r="S330" s="153"/>
      <c r="T330" s="153"/>
      <c r="U330" s="153"/>
      <c r="V330" s="153"/>
      <c r="W330" s="154"/>
    </row>
    <row r="331" spans="1:24">
      <c r="A331" s="152" t="s">
        <v>115</v>
      </c>
      <c r="B331" s="153"/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4"/>
    </row>
    <row r="332" spans="1:24">
      <c r="A332" s="188" t="s">
        <v>114</v>
      </c>
      <c r="B332" s="189"/>
      <c r="C332" s="189"/>
      <c r="D332" s="189"/>
      <c r="E332" s="189"/>
      <c r="F332" s="189"/>
      <c r="G332" s="189"/>
      <c r="H332" s="189"/>
      <c r="I332" s="189"/>
      <c r="J332" s="189"/>
      <c r="K332" s="189"/>
      <c r="L332" s="189"/>
      <c r="M332" s="189"/>
      <c r="N332" s="189"/>
      <c r="O332" s="189"/>
      <c r="P332" s="189"/>
      <c r="Q332" s="189"/>
      <c r="R332" s="189"/>
      <c r="S332" s="189"/>
      <c r="T332" s="189"/>
      <c r="U332" s="189"/>
      <c r="V332" s="189"/>
      <c r="W332" s="190"/>
    </row>
    <row r="333" spans="1:24">
      <c r="A333" s="77"/>
      <c r="B333" s="77"/>
      <c r="C333" s="77"/>
      <c r="D333" s="77"/>
      <c r="E333" s="77"/>
      <c r="F333" s="77"/>
      <c r="G333" s="77"/>
      <c r="H333" s="77"/>
      <c r="I333" s="77"/>
      <c r="J333" s="77"/>
      <c r="K333" s="86"/>
      <c r="L333" s="77"/>
      <c r="M333" s="77"/>
      <c r="N333" s="77"/>
      <c r="O333" s="77"/>
      <c r="P333" s="77"/>
      <c r="Q333" s="77"/>
      <c r="R333" s="77"/>
      <c r="S333" s="77"/>
      <c r="T333" s="78"/>
      <c r="U333" s="78"/>
      <c r="V333" s="78"/>
      <c r="W333" s="78"/>
      <c r="X333" s="78"/>
    </row>
    <row r="334" spans="1:24">
      <c r="A334" s="187" t="s">
        <v>715</v>
      </c>
      <c r="B334" s="187"/>
      <c r="C334" s="187"/>
      <c r="D334" s="187"/>
      <c r="E334" s="9"/>
      <c r="F334" s="9"/>
      <c r="G334" s="9"/>
      <c r="H334" s="9"/>
      <c r="I334" s="9"/>
      <c r="J334" s="9"/>
      <c r="K334" s="87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</row>
    <row r="335" spans="1:24">
      <c r="A335" s="175" t="s">
        <v>29</v>
      </c>
      <c r="B335" s="175"/>
      <c r="C335" s="175"/>
      <c r="D335" s="175"/>
      <c r="E335" s="9"/>
      <c r="F335" s="9"/>
      <c r="G335" s="9"/>
      <c r="H335" s="9"/>
      <c r="I335" s="9"/>
      <c r="J335" s="9"/>
      <c r="K335" s="87"/>
      <c r="L335" s="9"/>
      <c r="M335" s="175" t="s">
        <v>219</v>
      </c>
      <c r="N335" s="175"/>
      <c r="O335" s="175"/>
      <c r="P335" s="175"/>
      <c r="Q335" s="175"/>
      <c r="R335" s="175"/>
      <c r="S335" s="175"/>
      <c r="T335" s="9"/>
      <c r="U335" s="9"/>
      <c r="V335" s="9"/>
      <c r="W335" s="9"/>
    </row>
    <row r="336" spans="1:24">
      <c r="A336" s="175" t="s">
        <v>215</v>
      </c>
      <c r="B336" s="175"/>
      <c r="C336" s="175"/>
      <c r="D336" s="175"/>
      <c r="E336" s="9"/>
      <c r="F336" s="187"/>
      <c r="G336" s="187"/>
      <c r="H336" s="187"/>
      <c r="I336" s="187"/>
      <c r="J336" s="9"/>
      <c r="K336" s="87"/>
      <c r="L336" s="9"/>
      <c r="M336" s="175" t="s">
        <v>220</v>
      </c>
      <c r="N336" s="175"/>
      <c r="O336" s="175"/>
      <c r="P336" s="175"/>
      <c r="Q336" s="175"/>
      <c r="R336" s="175"/>
      <c r="S336" s="175"/>
      <c r="T336" s="9"/>
      <c r="U336" s="9"/>
      <c r="V336" s="9"/>
      <c r="W336" s="9"/>
    </row>
    <row r="337" spans="1:25">
      <c r="A337" s="175" t="s">
        <v>30</v>
      </c>
      <c r="B337" s="175"/>
      <c r="C337" s="175"/>
      <c r="D337" s="175"/>
      <c r="E337" s="9"/>
      <c r="F337" s="175"/>
      <c r="G337" s="175"/>
      <c r="H337" s="175"/>
      <c r="I337" s="175"/>
      <c r="J337" s="175"/>
      <c r="K337" s="175"/>
      <c r="L337" s="175"/>
      <c r="M337" s="175" t="s">
        <v>216</v>
      </c>
      <c r="N337" s="175"/>
      <c r="O337" s="175"/>
      <c r="P337" s="175"/>
      <c r="Q337" s="175"/>
      <c r="R337" s="175"/>
      <c r="S337" s="175"/>
      <c r="T337" s="9"/>
      <c r="U337" s="9"/>
      <c r="V337" s="9"/>
      <c r="W337" s="9"/>
    </row>
    <row r="338" spans="1:25">
      <c r="A338" s="175" t="s">
        <v>214</v>
      </c>
      <c r="B338" s="175"/>
      <c r="C338" s="175"/>
      <c r="D338" s="175"/>
      <c r="E338" s="9"/>
      <c r="F338" s="175"/>
      <c r="G338" s="175"/>
      <c r="H338" s="175"/>
      <c r="I338" s="175"/>
      <c r="J338" s="175"/>
      <c r="K338" s="175"/>
      <c r="L338" s="175"/>
      <c r="M338" s="175" t="s">
        <v>217</v>
      </c>
      <c r="N338" s="175"/>
      <c r="O338" s="175"/>
      <c r="P338" s="175"/>
      <c r="Q338" s="175"/>
      <c r="R338" s="175"/>
      <c r="S338" s="175"/>
      <c r="T338" s="9"/>
      <c r="U338" s="9"/>
      <c r="V338" s="9"/>
      <c r="W338" s="9"/>
    </row>
    <row r="339" spans="1:25">
      <c r="A339" s="175"/>
      <c r="B339" s="175"/>
      <c r="C339" s="175"/>
      <c r="D339" s="175"/>
      <c r="E339" s="9"/>
      <c r="F339" s="175"/>
      <c r="G339" s="175"/>
      <c r="H339" s="175"/>
      <c r="I339" s="175"/>
      <c r="J339" s="175"/>
      <c r="K339" s="175"/>
      <c r="L339" s="175"/>
      <c r="M339" s="9"/>
      <c r="N339" s="175"/>
      <c r="O339" s="175"/>
      <c r="P339" s="175"/>
      <c r="Q339" s="175"/>
      <c r="R339" s="175"/>
      <c r="S339" s="175"/>
      <c r="T339" s="175"/>
      <c r="U339" s="175"/>
      <c r="V339" s="175"/>
      <c r="W339" s="175"/>
      <c r="X339" s="175"/>
      <c r="Y339" s="175"/>
    </row>
  </sheetData>
  <mergeCells count="72">
    <mergeCell ref="A11:W11"/>
    <mergeCell ref="T12:AB12"/>
    <mergeCell ref="M335:S335"/>
    <mergeCell ref="M336:S336"/>
    <mergeCell ref="H14:K14"/>
    <mergeCell ref="L14:O14"/>
    <mergeCell ref="C14:C15"/>
    <mergeCell ref="D14:D15"/>
    <mergeCell ref="E14:E15"/>
    <mergeCell ref="F14:F15"/>
    <mergeCell ref="G14:G15"/>
    <mergeCell ref="A13:D13"/>
    <mergeCell ref="K12:S12"/>
    <mergeCell ref="E13:W13"/>
    <mergeCell ref="A335:D335"/>
    <mergeCell ref="A336:D336"/>
    <mergeCell ref="E314:F314"/>
    <mergeCell ref="T14:W14"/>
    <mergeCell ref="C315:D315"/>
    <mergeCell ref="A334:D334"/>
    <mergeCell ref="F336:I336"/>
    <mergeCell ref="A328:W328"/>
    <mergeCell ref="A329:W329"/>
    <mergeCell ref="A330:W330"/>
    <mergeCell ref="A331:W331"/>
    <mergeCell ref="A332:W332"/>
    <mergeCell ref="A339:D339"/>
    <mergeCell ref="F339:L339"/>
    <mergeCell ref="N339:S339"/>
    <mergeCell ref="A337:D337"/>
    <mergeCell ref="F337:L337"/>
    <mergeCell ref="A338:D338"/>
    <mergeCell ref="F338:L338"/>
    <mergeCell ref="M337:S337"/>
    <mergeCell ref="M338:S338"/>
    <mergeCell ref="T339:Y339"/>
    <mergeCell ref="A325:W325"/>
    <mergeCell ref="E308:F308"/>
    <mergeCell ref="E305:F305"/>
    <mergeCell ref="E301:F301"/>
    <mergeCell ref="E302:F302"/>
    <mergeCell ref="E307:F307"/>
    <mergeCell ref="A327:W327"/>
    <mergeCell ref="E315:F315"/>
    <mergeCell ref="E303:F303"/>
    <mergeCell ref="E304:F304"/>
    <mergeCell ref="A326:W326"/>
    <mergeCell ref="A316:W318"/>
    <mergeCell ref="E310:F310"/>
    <mergeCell ref="E311:F311"/>
    <mergeCell ref="E312:F312"/>
    <mergeCell ref="A1:W1"/>
    <mergeCell ref="A2:W2"/>
    <mergeCell ref="A3:W3"/>
    <mergeCell ref="A7:W7"/>
    <mergeCell ref="A9:W9"/>
    <mergeCell ref="A10:W10"/>
    <mergeCell ref="U305:W311"/>
    <mergeCell ref="U303:W304"/>
    <mergeCell ref="A321:W322"/>
    <mergeCell ref="A323:W324"/>
    <mergeCell ref="E309:F309"/>
    <mergeCell ref="E306:F306"/>
    <mergeCell ref="A14:A15"/>
    <mergeCell ref="B14:B15"/>
    <mergeCell ref="P14:S14"/>
    <mergeCell ref="P300:S300"/>
    <mergeCell ref="T300:W300"/>
    <mergeCell ref="E300:F300"/>
    <mergeCell ref="E313:F313"/>
    <mergeCell ref="A12:H12"/>
    <mergeCell ref="A320:W320"/>
  </mergeCells>
  <phoneticPr fontId="3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horizontalDpi="1200" verticalDpi="1200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U72"/>
  <sheetViews>
    <sheetView view="pageBreakPreview" topLeftCell="A25" zoomScaleSheetLayoutView="100" workbookViewId="0">
      <selection activeCell="K31" sqref="K31"/>
    </sheetView>
  </sheetViews>
  <sheetFormatPr defaultRowHeight="14.25"/>
  <cols>
    <col min="1" max="1" width="8.7109375" style="13" customWidth="1"/>
    <col min="2" max="2" width="3.7109375" style="13" customWidth="1"/>
    <col min="3" max="3" width="21.5703125" style="13" customWidth="1"/>
    <col min="4" max="4" width="7.28515625" style="13" customWidth="1"/>
    <col min="5" max="5" width="7.85546875" style="13" customWidth="1"/>
    <col min="6" max="6" width="12.28515625" style="13" customWidth="1"/>
    <col min="7" max="7" width="10.85546875" style="13" customWidth="1"/>
    <col min="8" max="8" width="11.140625" style="13" customWidth="1"/>
    <col min="9" max="9" width="16.42578125" style="13" customWidth="1"/>
    <col min="10" max="10" width="16.28515625" style="13" customWidth="1"/>
    <col min="11" max="11" width="16.140625" style="16" bestFit="1" customWidth="1"/>
    <col min="12" max="12" width="9.140625" style="16"/>
    <col min="13" max="13" width="30.140625" style="13" bestFit="1" customWidth="1"/>
    <col min="14" max="14" width="15.140625" style="13" bestFit="1" customWidth="1"/>
    <col min="15" max="15" width="16.7109375" style="13" customWidth="1"/>
    <col min="16" max="16" width="18.7109375" style="13" customWidth="1"/>
    <col min="17" max="17" width="11.7109375" style="13" bestFit="1" customWidth="1"/>
    <col min="18" max="18" width="9.85546875" style="13" bestFit="1" customWidth="1"/>
    <col min="19" max="19" width="11.7109375" style="13" bestFit="1" customWidth="1"/>
    <col min="20" max="20" width="9.85546875" style="13" bestFit="1" customWidth="1"/>
    <col min="21" max="258" width="9.140625" style="13"/>
    <col min="259" max="259" width="8.7109375" style="13" customWidth="1"/>
    <col min="260" max="260" width="3.7109375" style="13" customWidth="1"/>
    <col min="261" max="261" width="21.5703125" style="13" customWidth="1"/>
    <col min="262" max="262" width="7.28515625" style="13" customWidth="1"/>
    <col min="263" max="263" width="10.85546875" style="13" customWidth="1"/>
    <col min="264" max="264" width="10.28515625" style="13" customWidth="1"/>
    <col min="265" max="265" width="16.42578125" style="13" customWidth="1"/>
    <col min="266" max="266" width="16.28515625" style="13" customWidth="1"/>
    <col min="267" max="514" width="9.140625" style="13"/>
    <col min="515" max="515" width="8.7109375" style="13" customWidth="1"/>
    <col min="516" max="516" width="3.7109375" style="13" customWidth="1"/>
    <col min="517" max="517" width="21.5703125" style="13" customWidth="1"/>
    <col min="518" max="518" width="7.28515625" style="13" customWidth="1"/>
    <col min="519" max="519" width="10.85546875" style="13" customWidth="1"/>
    <col min="520" max="520" width="10.28515625" style="13" customWidth="1"/>
    <col min="521" max="521" width="16.42578125" style="13" customWidth="1"/>
    <col min="522" max="522" width="16.28515625" style="13" customWidth="1"/>
    <col min="523" max="770" width="9.140625" style="13"/>
    <col min="771" max="771" width="8.7109375" style="13" customWidth="1"/>
    <col min="772" max="772" width="3.7109375" style="13" customWidth="1"/>
    <col min="773" max="773" width="21.5703125" style="13" customWidth="1"/>
    <col min="774" max="774" width="7.28515625" style="13" customWidth="1"/>
    <col min="775" max="775" width="10.85546875" style="13" customWidth="1"/>
    <col min="776" max="776" width="10.28515625" style="13" customWidth="1"/>
    <col min="777" max="777" width="16.42578125" style="13" customWidth="1"/>
    <col min="778" max="778" width="16.28515625" style="13" customWidth="1"/>
    <col min="779" max="1026" width="9.140625" style="13"/>
    <col min="1027" max="1027" width="8.7109375" style="13" customWidth="1"/>
    <col min="1028" max="1028" width="3.7109375" style="13" customWidth="1"/>
    <col min="1029" max="1029" width="21.5703125" style="13" customWidth="1"/>
    <col min="1030" max="1030" width="7.28515625" style="13" customWidth="1"/>
    <col min="1031" max="1031" width="10.85546875" style="13" customWidth="1"/>
    <col min="1032" max="1032" width="10.28515625" style="13" customWidth="1"/>
    <col min="1033" max="1033" width="16.42578125" style="13" customWidth="1"/>
    <col min="1034" max="1034" width="16.28515625" style="13" customWidth="1"/>
    <col min="1035" max="1282" width="9.140625" style="13"/>
    <col min="1283" max="1283" width="8.7109375" style="13" customWidth="1"/>
    <col min="1284" max="1284" width="3.7109375" style="13" customWidth="1"/>
    <col min="1285" max="1285" width="21.5703125" style="13" customWidth="1"/>
    <col min="1286" max="1286" width="7.28515625" style="13" customWidth="1"/>
    <col min="1287" max="1287" width="10.85546875" style="13" customWidth="1"/>
    <col min="1288" max="1288" width="10.28515625" style="13" customWidth="1"/>
    <col min="1289" max="1289" width="16.42578125" style="13" customWidth="1"/>
    <col min="1290" max="1290" width="16.28515625" style="13" customWidth="1"/>
    <col min="1291" max="1538" width="9.140625" style="13"/>
    <col min="1539" max="1539" width="8.7109375" style="13" customWidth="1"/>
    <col min="1540" max="1540" width="3.7109375" style="13" customWidth="1"/>
    <col min="1541" max="1541" width="21.5703125" style="13" customWidth="1"/>
    <col min="1542" max="1542" width="7.28515625" style="13" customWidth="1"/>
    <col min="1543" max="1543" width="10.85546875" style="13" customWidth="1"/>
    <col min="1544" max="1544" width="10.28515625" style="13" customWidth="1"/>
    <col min="1545" max="1545" width="16.42578125" style="13" customWidth="1"/>
    <col min="1546" max="1546" width="16.28515625" style="13" customWidth="1"/>
    <col min="1547" max="1794" width="9.140625" style="13"/>
    <col min="1795" max="1795" width="8.7109375" style="13" customWidth="1"/>
    <col min="1796" max="1796" width="3.7109375" style="13" customWidth="1"/>
    <col min="1797" max="1797" width="21.5703125" style="13" customWidth="1"/>
    <col min="1798" max="1798" width="7.28515625" style="13" customWidth="1"/>
    <col min="1799" max="1799" width="10.85546875" style="13" customWidth="1"/>
    <col min="1800" max="1800" width="10.28515625" style="13" customWidth="1"/>
    <col min="1801" max="1801" width="16.42578125" style="13" customWidth="1"/>
    <col min="1802" max="1802" width="16.28515625" style="13" customWidth="1"/>
    <col min="1803" max="2050" width="9.140625" style="13"/>
    <col min="2051" max="2051" width="8.7109375" style="13" customWidth="1"/>
    <col min="2052" max="2052" width="3.7109375" style="13" customWidth="1"/>
    <col min="2053" max="2053" width="21.5703125" style="13" customWidth="1"/>
    <col min="2054" max="2054" width="7.28515625" style="13" customWidth="1"/>
    <col min="2055" max="2055" width="10.85546875" style="13" customWidth="1"/>
    <col min="2056" max="2056" width="10.28515625" style="13" customWidth="1"/>
    <col min="2057" max="2057" width="16.42578125" style="13" customWidth="1"/>
    <col min="2058" max="2058" width="16.28515625" style="13" customWidth="1"/>
    <col min="2059" max="2306" width="9.140625" style="13"/>
    <col min="2307" max="2307" width="8.7109375" style="13" customWidth="1"/>
    <col min="2308" max="2308" width="3.7109375" style="13" customWidth="1"/>
    <col min="2309" max="2309" width="21.5703125" style="13" customWidth="1"/>
    <col min="2310" max="2310" width="7.28515625" style="13" customWidth="1"/>
    <col min="2311" max="2311" width="10.85546875" style="13" customWidth="1"/>
    <col min="2312" max="2312" width="10.28515625" style="13" customWidth="1"/>
    <col min="2313" max="2313" width="16.42578125" style="13" customWidth="1"/>
    <col min="2314" max="2314" width="16.28515625" style="13" customWidth="1"/>
    <col min="2315" max="2562" width="9.140625" style="13"/>
    <col min="2563" max="2563" width="8.7109375" style="13" customWidth="1"/>
    <col min="2564" max="2564" width="3.7109375" style="13" customWidth="1"/>
    <col min="2565" max="2565" width="21.5703125" style="13" customWidth="1"/>
    <col min="2566" max="2566" width="7.28515625" style="13" customWidth="1"/>
    <col min="2567" max="2567" width="10.85546875" style="13" customWidth="1"/>
    <col min="2568" max="2568" width="10.28515625" style="13" customWidth="1"/>
    <col min="2569" max="2569" width="16.42578125" style="13" customWidth="1"/>
    <col min="2570" max="2570" width="16.28515625" style="13" customWidth="1"/>
    <col min="2571" max="2818" width="9.140625" style="13"/>
    <col min="2819" max="2819" width="8.7109375" style="13" customWidth="1"/>
    <col min="2820" max="2820" width="3.7109375" style="13" customWidth="1"/>
    <col min="2821" max="2821" width="21.5703125" style="13" customWidth="1"/>
    <col min="2822" max="2822" width="7.28515625" style="13" customWidth="1"/>
    <col min="2823" max="2823" width="10.85546875" style="13" customWidth="1"/>
    <col min="2824" max="2824" width="10.28515625" style="13" customWidth="1"/>
    <col min="2825" max="2825" width="16.42578125" style="13" customWidth="1"/>
    <col min="2826" max="2826" width="16.28515625" style="13" customWidth="1"/>
    <col min="2827" max="3074" width="9.140625" style="13"/>
    <col min="3075" max="3075" width="8.7109375" style="13" customWidth="1"/>
    <col min="3076" max="3076" width="3.7109375" style="13" customWidth="1"/>
    <col min="3077" max="3077" width="21.5703125" style="13" customWidth="1"/>
    <col min="3078" max="3078" width="7.28515625" style="13" customWidth="1"/>
    <col min="3079" max="3079" width="10.85546875" style="13" customWidth="1"/>
    <col min="3080" max="3080" width="10.28515625" style="13" customWidth="1"/>
    <col min="3081" max="3081" width="16.42578125" style="13" customWidth="1"/>
    <col min="3082" max="3082" width="16.28515625" style="13" customWidth="1"/>
    <col min="3083" max="3330" width="9.140625" style="13"/>
    <col min="3331" max="3331" width="8.7109375" style="13" customWidth="1"/>
    <col min="3332" max="3332" width="3.7109375" style="13" customWidth="1"/>
    <col min="3333" max="3333" width="21.5703125" style="13" customWidth="1"/>
    <col min="3334" max="3334" width="7.28515625" style="13" customWidth="1"/>
    <col min="3335" max="3335" width="10.85546875" style="13" customWidth="1"/>
    <col min="3336" max="3336" width="10.28515625" style="13" customWidth="1"/>
    <col min="3337" max="3337" width="16.42578125" style="13" customWidth="1"/>
    <col min="3338" max="3338" width="16.28515625" style="13" customWidth="1"/>
    <col min="3339" max="3586" width="9.140625" style="13"/>
    <col min="3587" max="3587" width="8.7109375" style="13" customWidth="1"/>
    <col min="3588" max="3588" width="3.7109375" style="13" customWidth="1"/>
    <col min="3589" max="3589" width="21.5703125" style="13" customWidth="1"/>
    <col min="3590" max="3590" width="7.28515625" style="13" customWidth="1"/>
    <col min="3591" max="3591" width="10.85546875" style="13" customWidth="1"/>
    <col min="3592" max="3592" width="10.28515625" style="13" customWidth="1"/>
    <col min="3593" max="3593" width="16.42578125" style="13" customWidth="1"/>
    <col min="3594" max="3594" width="16.28515625" style="13" customWidth="1"/>
    <col min="3595" max="3842" width="9.140625" style="13"/>
    <col min="3843" max="3843" width="8.7109375" style="13" customWidth="1"/>
    <col min="3844" max="3844" width="3.7109375" style="13" customWidth="1"/>
    <col min="3845" max="3845" width="21.5703125" style="13" customWidth="1"/>
    <col min="3846" max="3846" width="7.28515625" style="13" customWidth="1"/>
    <col min="3847" max="3847" width="10.85546875" style="13" customWidth="1"/>
    <col min="3848" max="3848" width="10.28515625" style="13" customWidth="1"/>
    <col min="3849" max="3849" width="16.42578125" style="13" customWidth="1"/>
    <col min="3850" max="3850" width="16.28515625" style="13" customWidth="1"/>
    <col min="3851" max="4098" width="9.140625" style="13"/>
    <col min="4099" max="4099" width="8.7109375" style="13" customWidth="1"/>
    <col min="4100" max="4100" width="3.7109375" style="13" customWidth="1"/>
    <col min="4101" max="4101" width="21.5703125" style="13" customWidth="1"/>
    <col min="4102" max="4102" width="7.28515625" style="13" customWidth="1"/>
    <col min="4103" max="4103" width="10.85546875" style="13" customWidth="1"/>
    <col min="4104" max="4104" width="10.28515625" style="13" customWidth="1"/>
    <col min="4105" max="4105" width="16.42578125" style="13" customWidth="1"/>
    <col min="4106" max="4106" width="16.28515625" style="13" customWidth="1"/>
    <col min="4107" max="4354" width="9.140625" style="13"/>
    <col min="4355" max="4355" width="8.7109375" style="13" customWidth="1"/>
    <col min="4356" max="4356" width="3.7109375" style="13" customWidth="1"/>
    <col min="4357" max="4357" width="21.5703125" style="13" customWidth="1"/>
    <col min="4358" max="4358" width="7.28515625" style="13" customWidth="1"/>
    <col min="4359" max="4359" width="10.85546875" style="13" customWidth="1"/>
    <col min="4360" max="4360" width="10.28515625" style="13" customWidth="1"/>
    <col min="4361" max="4361" width="16.42578125" style="13" customWidth="1"/>
    <col min="4362" max="4362" width="16.28515625" style="13" customWidth="1"/>
    <col min="4363" max="4610" width="9.140625" style="13"/>
    <col min="4611" max="4611" width="8.7109375" style="13" customWidth="1"/>
    <col min="4612" max="4612" width="3.7109375" style="13" customWidth="1"/>
    <col min="4613" max="4613" width="21.5703125" style="13" customWidth="1"/>
    <col min="4614" max="4614" width="7.28515625" style="13" customWidth="1"/>
    <col min="4615" max="4615" width="10.85546875" style="13" customWidth="1"/>
    <col min="4616" max="4616" width="10.28515625" style="13" customWidth="1"/>
    <col min="4617" max="4617" width="16.42578125" style="13" customWidth="1"/>
    <col min="4618" max="4618" width="16.28515625" style="13" customWidth="1"/>
    <col min="4619" max="4866" width="9.140625" style="13"/>
    <col min="4867" max="4867" width="8.7109375" style="13" customWidth="1"/>
    <col min="4868" max="4868" width="3.7109375" style="13" customWidth="1"/>
    <col min="4869" max="4869" width="21.5703125" style="13" customWidth="1"/>
    <col min="4870" max="4870" width="7.28515625" style="13" customWidth="1"/>
    <col min="4871" max="4871" width="10.85546875" style="13" customWidth="1"/>
    <col min="4872" max="4872" width="10.28515625" style="13" customWidth="1"/>
    <col min="4873" max="4873" width="16.42578125" style="13" customWidth="1"/>
    <col min="4874" max="4874" width="16.28515625" style="13" customWidth="1"/>
    <col min="4875" max="5122" width="9.140625" style="13"/>
    <col min="5123" max="5123" width="8.7109375" style="13" customWidth="1"/>
    <col min="5124" max="5124" width="3.7109375" style="13" customWidth="1"/>
    <col min="5125" max="5125" width="21.5703125" style="13" customWidth="1"/>
    <col min="5126" max="5126" width="7.28515625" style="13" customWidth="1"/>
    <col min="5127" max="5127" width="10.85546875" style="13" customWidth="1"/>
    <col min="5128" max="5128" width="10.28515625" style="13" customWidth="1"/>
    <col min="5129" max="5129" width="16.42578125" style="13" customWidth="1"/>
    <col min="5130" max="5130" width="16.28515625" style="13" customWidth="1"/>
    <col min="5131" max="5378" width="9.140625" style="13"/>
    <col min="5379" max="5379" width="8.7109375" style="13" customWidth="1"/>
    <col min="5380" max="5380" width="3.7109375" style="13" customWidth="1"/>
    <col min="5381" max="5381" width="21.5703125" style="13" customWidth="1"/>
    <col min="5382" max="5382" width="7.28515625" style="13" customWidth="1"/>
    <col min="5383" max="5383" width="10.85546875" style="13" customWidth="1"/>
    <col min="5384" max="5384" width="10.28515625" style="13" customWidth="1"/>
    <col min="5385" max="5385" width="16.42578125" style="13" customWidth="1"/>
    <col min="5386" max="5386" width="16.28515625" style="13" customWidth="1"/>
    <col min="5387" max="5634" width="9.140625" style="13"/>
    <col min="5635" max="5635" width="8.7109375" style="13" customWidth="1"/>
    <col min="5636" max="5636" width="3.7109375" style="13" customWidth="1"/>
    <col min="5637" max="5637" width="21.5703125" style="13" customWidth="1"/>
    <col min="5638" max="5638" width="7.28515625" style="13" customWidth="1"/>
    <col min="5639" max="5639" width="10.85546875" style="13" customWidth="1"/>
    <col min="5640" max="5640" width="10.28515625" style="13" customWidth="1"/>
    <col min="5641" max="5641" width="16.42578125" style="13" customWidth="1"/>
    <col min="5642" max="5642" width="16.28515625" style="13" customWidth="1"/>
    <col min="5643" max="5890" width="9.140625" style="13"/>
    <col min="5891" max="5891" width="8.7109375" style="13" customWidth="1"/>
    <col min="5892" max="5892" width="3.7109375" style="13" customWidth="1"/>
    <col min="5893" max="5893" width="21.5703125" style="13" customWidth="1"/>
    <col min="5894" max="5894" width="7.28515625" style="13" customWidth="1"/>
    <col min="5895" max="5895" width="10.85546875" style="13" customWidth="1"/>
    <col min="5896" max="5896" width="10.28515625" style="13" customWidth="1"/>
    <col min="5897" max="5897" width="16.42578125" style="13" customWidth="1"/>
    <col min="5898" max="5898" width="16.28515625" style="13" customWidth="1"/>
    <col min="5899" max="6146" width="9.140625" style="13"/>
    <col min="6147" max="6147" width="8.7109375" style="13" customWidth="1"/>
    <col min="6148" max="6148" width="3.7109375" style="13" customWidth="1"/>
    <col min="6149" max="6149" width="21.5703125" style="13" customWidth="1"/>
    <col min="6150" max="6150" width="7.28515625" style="13" customWidth="1"/>
    <col min="6151" max="6151" width="10.85546875" style="13" customWidth="1"/>
    <col min="6152" max="6152" width="10.28515625" style="13" customWidth="1"/>
    <col min="6153" max="6153" width="16.42578125" style="13" customWidth="1"/>
    <col min="6154" max="6154" width="16.28515625" style="13" customWidth="1"/>
    <col min="6155" max="6402" width="9.140625" style="13"/>
    <col min="6403" max="6403" width="8.7109375" style="13" customWidth="1"/>
    <col min="6404" max="6404" width="3.7109375" style="13" customWidth="1"/>
    <col min="6405" max="6405" width="21.5703125" style="13" customWidth="1"/>
    <col min="6406" max="6406" width="7.28515625" style="13" customWidth="1"/>
    <col min="6407" max="6407" width="10.85546875" style="13" customWidth="1"/>
    <col min="6408" max="6408" width="10.28515625" style="13" customWidth="1"/>
    <col min="6409" max="6409" width="16.42578125" style="13" customWidth="1"/>
    <col min="6410" max="6410" width="16.28515625" style="13" customWidth="1"/>
    <col min="6411" max="6658" width="9.140625" style="13"/>
    <col min="6659" max="6659" width="8.7109375" style="13" customWidth="1"/>
    <col min="6660" max="6660" width="3.7109375" style="13" customWidth="1"/>
    <col min="6661" max="6661" width="21.5703125" style="13" customWidth="1"/>
    <col min="6662" max="6662" width="7.28515625" style="13" customWidth="1"/>
    <col min="6663" max="6663" width="10.85546875" style="13" customWidth="1"/>
    <col min="6664" max="6664" width="10.28515625" style="13" customWidth="1"/>
    <col min="6665" max="6665" width="16.42578125" style="13" customWidth="1"/>
    <col min="6666" max="6666" width="16.28515625" style="13" customWidth="1"/>
    <col min="6667" max="6914" width="9.140625" style="13"/>
    <col min="6915" max="6915" width="8.7109375" style="13" customWidth="1"/>
    <col min="6916" max="6916" width="3.7109375" style="13" customWidth="1"/>
    <col min="6917" max="6917" width="21.5703125" style="13" customWidth="1"/>
    <col min="6918" max="6918" width="7.28515625" style="13" customWidth="1"/>
    <col min="6919" max="6919" width="10.85546875" style="13" customWidth="1"/>
    <col min="6920" max="6920" width="10.28515625" style="13" customWidth="1"/>
    <col min="6921" max="6921" width="16.42578125" style="13" customWidth="1"/>
    <col min="6922" max="6922" width="16.28515625" style="13" customWidth="1"/>
    <col min="6923" max="7170" width="9.140625" style="13"/>
    <col min="7171" max="7171" width="8.7109375" style="13" customWidth="1"/>
    <col min="7172" max="7172" width="3.7109375" style="13" customWidth="1"/>
    <col min="7173" max="7173" width="21.5703125" style="13" customWidth="1"/>
    <col min="7174" max="7174" width="7.28515625" style="13" customWidth="1"/>
    <col min="7175" max="7175" width="10.85546875" style="13" customWidth="1"/>
    <col min="7176" max="7176" width="10.28515625" style="13" customWidth="1"/>
    <col min="7177" max="7177" width="16.42578125" style="13" customWidth="1"/>
    <col min="7178" max="7178" width="16.28515625" style="13" customWidth="1"/>
    <col min="7179" max="7426" width="9.140625" style="13"/>
    <col min="7427" max="7427" width="8.7109375" style="13" customWidth="1"/>
    <col min="7428" max="7428" width="3.7109375" style="13" customWidth="1"/>
    <col min="7429" max="7429" width="21.5703125" style="13" customWidth="1"/>
    <col min="7430" max="7430" width="7.28515625" style="13" customWidth="1"/>
    <col min="7431" max="7431" width="10.85546875" style="13" customWidth="1"/>
    <col min="7432" max="7432" width="10.28515625" style="13" customWidth="1"/>
    <col min="7433" max="7433" width="16.42578125" style="13" customWidth="1"/>
    <col min="7434" max="7434" width="16.28515625" style="13" customWidth="1"/>
    <col min="7435" max="7682" width="9.140625" style="13"/>
    <col min="7683" max="7683" width="8.7109375" style="13" customWidth="1"/>
    <col min="7684" max="7684" width="3.7109375" style="13" customWidth="1"/>
    <col min="7685" max="7685" width="21.5703125" style="13" customWidth="1"/>
    <col min="7686" max="7686" width="7.28515625" style="13" customWidth="1"/>
    <col min="7687" max="7687" width="10.85546875" style="13" customWidth="1"/>
    <col min="7688" max="7688" width="10.28515625" style="13" customWidth="1"/>
    <col min="7689" max="7689" width="16.42578125" style="13" customWidth="1"/>
    <col min="7690" max="7690" width="16.28515625" style="13" customWidth="1"/>
    <col min="7691" max="7938" width="9.140625" style="13"/>
    <col min="7939" max="7939" width="8.7109375" style="13" customWidth="1"/>
    <col min="7940" max="7940" width="3.7109375" style="13" customWidth="1"/>
    <col min="7941" max="7941" width="21.5703125" style="13" customWidth="1"/>
    <col min="7942" max="7942" width="7.28515625" style="13" customWidth="1"/>
    <col min="7943" max="7943" width="10.85546875" style="13" customWidth="1"/>
    <col min="7944" max="7944" width="10.28515625" style="13" customWidth="1"/>
    <col min="7945" max="7945" width="16.42578125" style="13" customWidth="1"/>
    <col min="7946" max="7946" width="16.28515625" style="13" customWidth="1"/>
    <col min="7947" max="8194" width="9.140625" style="13"/>
    <col min="8195" max="8195" width="8.7109375" style="13" customWidth="1"/>
    <col min="8196" max="8196" width="3.7109375" style="13" customWidth="1"/>
    <col min="8197" max="8197" width="21.5703125" style="13" customWidth="1"/>
    <col min="8198" max="8198" width="7.28515625" style="13" customWidth="1"/>
    <col min="8199" max="8199" width="10.85546875" style="13" customWidth="1"/>
    <col min="8200" max="8200" width="10.28515625" style="13" customWidth="1"/>
    <col min="8201" max="8201" width="16.42578125" style="13" customWidth="1"/>
    <col min="8202" max="8202" width="16.28515625" style="13" customWidth="1"/>
    <col min="8203" max="8450" width="9.140625" style="13"/>
    <col min="8451" max="8451" width="8.7109375" style="13" customWidth="1"/>
    <col min="8452" max="8452" width="3.7109375" style="13" customWidth="1"/>
    <col min="8453" max="8453" width="21.5703125" style="13" customWidth="1"/>
    <col min="8454" max="8454" width="7.28515625" style="13" customWidth="1"/>
    <col min="8455" max="8455" width="10.85546875" style="13" customWidth="1"/>
    <col min="8456" max="8456" width="10.28515625" style="13" customWidth="1"/>
    <col min="8457" max="8457" width="16.42578125" style="13" customWidth="1"/>
    <col min="8458" max="8458" width="16.28515625" style="13" customWidth="1"/>
    <col min="8459" max="8706" width="9.140625" style="13"/>
    <col min="8707" max="8707" width="8.7109375" style="13" customWidth="1"/>
    <col min="8708" max="8708" width="3.7109375" style="13" customWidth="1"/>
    <col min="8709" max="8709" width="21.5703125" style="13" customWidth="1"/>
    <col min="8710" max="8710" width="7.28515625" style="13" customWidth="1"/>
    <col min="8711" max="8711" width="10.85546875" style="13" customWidth="1"/>
    <col min="8712" max="8712" width="10.28515625" style="13" customWidth="1"/>
    <col min="8713" max="8713" width="16.42578125" style="13" customWidth="1"/>
    <col min="8714" max="8714" width="16.28515625" style="13" customWidth="1"/>
    <col min="8715" max="8962" width="9.140625" style="13"/>
    <col min="8963" max="8963" width="8.7109375" style="13" customWidth="1"/>
    <col min="8964" max="8964" width="3.7109375" style="13" customWidth="1"/>
    <col min="8965" max="8965" width="21.5703125" style="13" customWidth="1"/>
    <col min="8966" max="8966" width="7.28515625" style="13" customWidth="1"/>
    <col min="8967" max="8967" width="10.85546875" style="13" customWidth="1"/>
    <col min="8968" max="8968" width="10.28515625" style="13" customWidth="1"/>
    <col min="8969" max="8969" width="16.42578125" style="13" customWidth="1"/>
    <col min="8970" max="8970" width="16.28515625" style="13" customWidth="1"/>
    <col min="8971" max="9218" width="9.140625" style="13"/>
    <col min="9219" max="9219" width="8.7109375" style="13" customWidth="1"/>
    <col min="9220" max="9220" width="3.7109375" style="13" customWidth="1"/>
    <col min="9221" max="9221" width="21.5703125" style="13" customWidth="1"/>
    <col min="9222" max="9222" width="7.28515625" style="13" customWidth="1"/>
    <col min="9223" max="9223" width="10.85546875" style="13" customWidth="1"/>
    <col min="9224" max="9224" width="10.28515625" style="13" customWidth="1"/>
    <col min="9225" max="9225" width="16.42578125" style="13" customWidth="1"/>
    <col min="9226" max="9226" width="16.28515625" style="13" customWidth="1"/>
    <col min="9227" max="9474" width="9.140625" style="13"/>
    <col min="9475" max="9475" width="8.7109375" style="13" customWidth="1"/>
    <col min="9476" max="9476" width="3.7109375" style="13" customWidth="1"/>
    <col min="9477" max="9477" width="21.5703125" style="13" customWidth="1"/>
    <col min="9478" max="9478" width="7.28515625" style="13" customWidth="1"/>
    <col min="9479" max="9479" width="10.85546875" style="13" customWidth="1"/>
    <col min="9480" max="9480" width="10.28515625" style="13" customWidth="1"/>
    <col min="9481" max="9481" width="16.42578125" style="13" customWidth="1"/>
    <col min="9482" max="9482" width="16.28515625" style="13" customWidth="1"/>
    <col min="9483" max="9730" width="9.140625" style="13"/>
    <col min="9731" max="9731" width="8.7109375" style="13" customWidth="1"/>
    <col min="9732" max="9732" width="3.7109375" style="13" customWidth="1"/>
    <col min="9733" max="9733" width="21.5703125" style="13" customWidth="1"/>
    <col min="9734" max="9734" width="7.28515625" style="13" customWidth="1"/>
    <col min="9735" max="9735" width="10.85546875" style="13" customWidth="1"/>
    <col min="9736" max="9736" width="10.28515625" style="13" customWidth="1"/>
    <col min="9737" max="9737" width="16.42578125" style="13" customWidth="1"/>
    <col min="9738" max="9738" width="16.28515625" style="13" customWidth="1"/>
    <col min="9739" max="9986" width="9.140625" style="13"/>
    <col min="9987" max="9987" width="8.7109375" style="13" customWidth="1"/>
    <col min="9988" max="9988" width="3.7109375" style="13" customWidth="1"/>
    <col min="9989" max="9989" width="21.5703125" style="13" customWidth="1"/>
    <col min="9990" max="9990" width="7.28515625" style="13" customWidth="1"/>
    <col min="9991" max="9991" width="10.85546875" style="13" customWidth="1"/>
    <col min="9992" max="9992" width="10.28515625" style="13" customWidth="1"/>
    <col min="9993" max="9993" width="16.42578125" style="13" customWidth="1"/>
    <col min="9994" max="9994" width="16.28515625" style="13" customWidth="1"/>
    <col min="9995" max="10242" width="9.140625" style="13"/>
    <col min="10243" max="10243" width="8.7109375" style="13" customWidth="1"/>
    <col min="10244" max="10244" width="3.7109375" style="13" customWidth="1"/>
    <col min="10245" max="10245" width="21.5703125" style="13" customWidth="1"/>
    <col min="10246" max="10246" width="7.28515625" style="13" customWidth="1"/>
    <col min="10247" max="10247" width="10.85546875" style="13" customWidth="1"/>
    <col min="10248" max="10248" width="10.28515625" style="13" customWidth="1"/>
    <col min="10249" max="10249" width="16.42578125" style="13" customWidth="1"/>
    <col min="10250" max="10250" width="16.28515625" style="13" customWidth="1"/>
    <col min="10251" max="10498" width="9.140625" style="13"/>
    <col min="10499" max="10499" width="8.7109375" style="13" customWidth="1"/>
    <col min="10500" max="10500" width="3.7109375" style="13" customWidth="1"/>
    <col min="10501" max="10501" width="21.5703125" style="13" customWidth="1"/>
    <col min="10502" max="10502" width="7.28515625" style="13" customWidth="1"/>
    <col min="10503" max="10503" width="10.85546875" style="13" customWidth="1"/>
    <col min="10504" max="10504" width="10.28515625" style="13" customWidth="1"/>
    <col min="10505" max="10505" width="16.42578125" style="13" customWidth="1"/>
    <col min="10506" max="10506" width="16.28515625" style="13" customWidth="1"/>
    <col min="10507" max="10754" width="9.140625" style="13"/>
    <col min="10755" max="10755" width="8.7109375" style="13" customWidth="1"/>
    <col min="10756" max="10756" width="3.7109375" style="13" customWidth="1"/>
    <col min="10757" max="10757" width="21.5703125" style="13" customWidth="1"/>
    <col min="10758" max="10758" width="7.28515625" style="13" customWidth="1"/>
    <col min="10759" max="10759" width="10.85546875" style="13" customWidth="1"/>
    <col min="10760" max="10760" width="10.28515625" style="13" customWidth="1"/>
    <col min="10761" max="10761" width="16.42578125" style="13" customWidth="1"/>
    <col min="10762" max="10762" width="16.28515625" style="13" customWidth="1"/>
    <col min="10763" max="11010" width="9.140625" style="13"/>
    <col min="11011" max="11011" width="8.7109375" style="13" customWidth="1"/>
    <col min="11012" max="11012" width="3.7109375" style="13" customWidth="1"/>
    <col min="11013" max="11013" width="21.5703125" style="13" customWidth="1"/>
    <col min="11014" max="11014" width="7.28515625" style="13" customWidth="1"/>
    <col min="11015" max="11015" width="10.85546875" style="13" customWidth="1"/>
    <col min="11016" max="11016" width="10.28515625" style="13" customWidth="1"/>
    <col min="11017" max="11017" width="16.42578125" style="13" customWidth="1"/>
    <col min="11018" max="11018" width="16.28515625" style="13" customWidth="1"/>
    <col min="11019" max="11266" width="9.140625" style="13"/>
    <col min="11267" max="11267" width="8.7109375" style="13" customWidth="1"/>
    <col min="11268" max="11268" width="3.7109375" style="13" customWidth="1"/>
    <col min="11269" max="11269" width="21.5703125" style="13" customWidth="1"/>
    <col min="11270" max="11270" width="7.28515625" style="13" customWidth="1"/>
    <col min="11271" max="11271" width="10.85546875" style="13" customWidth="1"/>
    <col min="11272" max="11272" width="10.28515625" style="13" customWidth="1"/>
    <col min="11273" max="11273" width="16.42578125" style="13" customWidth="1"/>
    <col min="11274" max="11274" width="16.28515625" style="13" customWidth="1"/>
    <col min="11275" max="11522" width="9.140625" style="13"/>
    <col min="11523" max="11523" width="8.7109375" style="13" customWidth="1"/>
    <col min="11524" max="11524" width="3.7109375" style="13" customWidth="1"/>
    <col min="11525" max="11525" width="21.5703125" style="13" customWidth="1"/>
    <col min="11526" max="11526" width="7.28515625" style="13" customWidth="1"/>
    <col min="11527" max="11527" width="10.85546875" style="13" customWidth="1"/>
    <col min="11528" max="11528" width="10.28515625" style="13" customWidth="1"/>
    <col min="11529" max="11529" width="16.42578125" style="13" customWidth="1"/>
    <col min="11530" max="11530" width="16.28515625" style="13" customWidth="1"/>
    <col min="11531" max="11778" width="9.140625" style="13"/>
    <col min="11779" max="11779" width="8.7109375" style="13" customWidth="1"/>
    <col min="11780" max="11780" width="3.7109375" style="13" customWidth="1"/>
    <col min="11781" max="11781" width="21.5703125" style="13" customWidth="1"/>
    <col min="11782" max="11782" width="7.28515625" style="13" customWidth="1"/>
    <col min="11783" max="11783" width="10.85546875" style="13" customWidth="1"/>
    <col min="11784" max="11784" width="10.28515625" style="13" customWidth="1"/>
    <col min="11785" max="11785" width="16.42578125" style="13" customWidth="1"/>
    <col min="11786" max="11786" width="16.28515625" style="13" customWidth="1"/>
    <col min="11787" max="12034" width="9.140625" style="13"/>
    <col min="12035" max="12035" width="8.7109375" style="13" customWidth="1"/>
    <col min="12036" max="12036" width="3.7109375" style="13" customWidth="1"/>
    <col min="12037" max="12037" width="21.5703125" style="13" customWidth="1"/>
    <col min="12038" max="12038" width="7.28515625" style="13" customWidth="1"/>
    <col min="12039" max="12039" width="10.85546875" style="13" customWidth="1"/>
    <col min="12040" max="12040" width="10.28515625" style="13" customWidth="1"/>
    <col min="12041" max="12041" width="16.42578125" style="13" customWidth="1"/>
    <col min="12042" max="12042" width="16.28515625" style="13" customWidth="1"/>
    <col min="12043" max="12290" width="9.140625" style="13"/>
    <col min="12291" max="12291" width="8.7109375" style="13" customWidth="1"/>
    <col min="12292" max="12292" width="3.7109375" style="13" customWidth="1"/>
    <col min="12293" max="12293" width="21.5703125" style="13" customWidth="1"/>
    <col min="12294" max="12294" width="7.28515625" style="13" customWidth="1"/>
    <col min="12295" max="12295" width="10.85546875" style="13" customWidth="1"/>
    <col min="12296" max="12296" width="10.28515625" style="13" customWidth="1"/>
    <col min="12297" max="12297" width="16.42578125" style="13" customWidth="1"/>
    <col min="12298" max="12298" width="16.28515625" style="13" customWidth="1"/>
    <col min="12299" max="12546" width="9.140625" style="13"/>
    <col min="12547" max="12547" width="8.7109375" style="13" customWidth="1"/>
    <col min="12548" max="12548" width="3.7109375" style="13" customWidth="1"/>
    <col min="12549" max="12549" width="21.5703125" style="13" customWidth="1"/>
    <col min="12550" max="12550" width="7.28515625" style="13" customWidth="1"/>
    <col min="12551" max="12551" width="10.85546875" style="13" customWidth="1"/>
    <col min="12552" max="12552" width="10.28515625" style="13" customWidth="1"/>
    <col min="12553" max="12553" width="16.42578125" style="13" customWidth="1"/>
    <col min="12554" max="12554" width="16.28515625" style="13" customWidth="1"/>
    <col min="12555" max="12802" width="9.140625" style="13"/>
    <col min="12803" max="12803" width="8.7109375" style="13" customWidth="1"/>
    <col min="12804" max="12804" width="3.7109375" style="13" customWidth="1"/>
    <col min="12805" max="12805" width="21.5703125" style="13" customWidth="1"/>
    <col min="12806" max="12806" width="7.28515625" style="13" customWidth="1"/>
    <col min="12807" max="12807" width="10.85546875" style="13" customWidth="1"/>
    <col min="12808" max="12808" width="10.28515625" style="13" customWidth="1"/>
    <col min="12809" max="12809" width="16.42578125" style="13" customWidth="1"/>
    <col min="12810" max="12810" width="16.28515625" style="13" customWidth="1"/>
    <col min="12811" max="13058" width="9.140625" style="13"/>
    <col min="13059" max="13059" width="8.7109375" style="13" customWidth="1"/>
    <col min="13060" max="13060" width="3.7109375" style="13" customWidth="1"/>
    <col min="13061" max="13061" width="21.5703125" style="13" customWidth="1"/>
    <col min="13062" max="13062" width="7.28515625" style="13" customWidth="1"/>
    <col min="13063" max="13063" width="10.85546875" style="13" customWidth="1"/>
    <col min="13064" max="13064" width="10.28515625" style="13" customWidth="1"/>
    <col min="13065" max="13065" width="16.42578125" style="13" customWidth="1"/>
    <col min="13066" max="13066" width="16.28515625" style="13" customWidth="1"/>
    <col min="13067" max="13314" width="9.140625" style="13"/>
    <col min="13315" max="13315" width="8.7109375" style="13" customWidth="1"/>
    <col min="13316" max="13316" width="3.7109375" style="13" customWidth="1"/>
    <col min="13317" max="13317" width="21.5703125" style="13" customWidth="1"/>
    <col min="13318" max="13318" width="7.28515625" style="13" customWidth="1"/>
    <col min="13319" max="13319" width="10.85546875" style="13" customWidth="1"/>
    <col min="13320" max="13320" width="10.28515625" style="13" customWidth="1"/>
    <col min="13321" max="13321" width="16.42578125" style="13" customWidth="1"/>
    <col min="13322" max="13322" width="16.28515625" style="13" customWidth="1"/>
    <col min="13323" max="13570" width="9.140625" style="13"/>
    <col min="13571" max="13571" width="8.7109375" style="13" customWidth="1"/>
    <col min="13572" max="13572" width="3.7109375" style="13" customWidth="1"/>
    <col min="13573" max="13573" width="21.5703125" style="13" customWidth="1"/>
    <col min="13574" max="13574" width="7.28515625" style="13" customWidth="1"/>
    <col min="13575" max="13575" width="10.85546875" style="13" customWidth="1"/>
    <col min="13576" max="13576" width="10.28515625" style="13" customWidth="1"/>
    <col min="13577" max="13577" width="16.42578125" style="13" customWidth="1"/>
    <col min="13578" max="13578" width="16.28515625" style="13" customWidth="1"/>
    <col min="13579" max="13826" width="9.140625" style="13"/>
    <col min="13827" max="13827" width="8.7109375" style="13" customWidth="1"/>
    <col min="13828" max="13828" width="3.7109375" style="13" customWidth="1"/>
    <col min="13829" max="13829" width="21.5703125" style="13" customWidth="1"/>
    <col min="13830" max="13830" width="7.28515625" style="13" customWidth="1"/>
    <col min="13831" max="13831" width="10.85546875" style="13" customWidth="1"/>
    <col min="13832" max="13832" width="10.28515625" style="13" customWidth="1"/>
    <col min="13833" max="13833" width="16.42578125" style="13" customWidth="1"/>
    <col min="13834" max="13834" width="16.28515625" style="13" customWidth="1"/>
    <col min="13835" max="14082" width="9.140625" style="13"/>
    <col min="14083" max="14083" width="8.7109375" style="13" customWidth="1"/>
    <col min="14084" max="14084" width="3.7109375" style="13" customWidth="1"/>
    <col min="14085" max="14085" width="21.5703125" style="13" customWidth="1"/>
    <col min="14086" max="14086" width="7.28515625" style="13" customWidth="1"/>
    <col min="14087" max="14087" width="10.85546875" style="13" customWidth="1"/>
    <col min="14088" max="14088" width="10.28515625" style="13" customWidth="1"/>
    <col min="14089" max="14089" width="16.42578125" style="13" customWidth="1"/>
    <col min="14090" max="14090" width="16.28515625" style="13" customWidth="1"/>
    <col min="14091" max="14338" width="9.140625" style="13"/>
    <col min="14339" max="14339" width="8.7109375" style="13" customWidth="1"/>
    <col min="14340" max="14340" width="3.7109375" style="13" customWidth="1"/>
    <col min="14341" max="14341" width="21.5703125" style="13" customWidth="1"/>
    <col min="14342" max="14342" width="7.28515625" style="13" customWidth="1"/>
    <col min="14343" max="14343" width="10.85546875" style="13" customWidth="1"/>
    <col min="14344" max="14344" width="10.28515625" style="13" customWidth="1"/>
    <col min="14345" max="14345" width="16.42578125" style="13" customWidth="1"/>
    <col min="14346" max="14346" width="16.28515625" style="13" customWidth="1"/>
    <col min="14347" max="14594" width="9.140625" style="13"/>
    <col min="14595" max="14595" width="8.7109375" style="13" customWidth="1"/>
    <col min="14596" max="14596" width="3.7109375" style="13" customWidth="1"/>
    <col min="14597" max="14597" width="21.5703125" style="13" customWidth="1"/>
    <col min="14598" max="14598" width="7.28515625" style="13" customWidth="1"/>
    <col min="14599" max="14599" width="10.85546875" style="13" customWidth="1"/>
    <col min="14600" max="14600" width="10.28515625" style="13" customWidth="1"/>
    <col min="14601" max="14601" width="16.42578125" style="13" customWidth="1"/>
    <col min="14602" max="14602" width="16.28515625" style="13" customWidth="1"/>
    <col min="14603" max="14850" width="9.140625" style="13"/>
    <col min="14851" max="14851" width="8.7109375" style="13" customWidth="1"/>
    <col min="14852" max="14852" width="3.7109375" style="13" customWidth="1"/>
    <col min="14853" max="14853" width="21.5703125" style="13" customWidth="1"/>
    <col min="14854" max="14854" width="7.28515625" style="13" customWidth="1"/>
    <col min="14855" max="14855" width="10.85546875" style="13" customWidth="1"/>
    <col min="14856" max="14856" width="10.28515625" style="13" customWidth="1"/>
    <col min="14857" max="14857" width="16.42578125" style="13" customWidth="1"/>
    <col min="14858" max="14858" width="16.28515625" style="13" customWidth="1"/>
    <col min="14859" max="15106" width="9.140625" style="13"/>
    <col min="15107" max="15107" width="8.7109375" style="13" customWidth="1"/>
    <col min="15108" max="15108" width="3.7109375" style="13" customWidth="1"/>
    <col min="15109" max="15109" width="21.5703125" style="13" customWidth="1"/>
    <col min="15110" max="15110" width="7.28515625" style="13" customWidth="1"/>
    <col min="15111" max="15111" width="10.85546875" style="13" customWidth="1"/>
    <col min="15112" max="15112" width="10.28515625" style="13" customWidth="1"/>
    <col min="15113" max="15113" width="16.42578125" style="13" customWidth="1"/>
    <col min="15114" max="15114" width="16.28515625" style="13" customWidth="1"/>
    <col min="15115" max="15362" width="9.140625" style="13"/>
    <col min="15363" max="15363" width="8.7109375" style="13" customWidth="1"/>
    <col min="15364" max="15364" width="3.7109375" style="13" customWidth="1"/>
    <col min="15365" max="15365" width="21.5703125" style="13" customWidth="1"/>
    <col min="15366" max="15366" width="7.28515625" style="13" customWidth="1"/>
    <col min="15367" max="15367" width="10.85546875" style="13" customWidth="1"/>
    <col min="15368" max="15368" width="10.28515625" style="13" customWidth="1"/>
    <col min="15369" max="15369" width="16.42578125" style="13" customWidth="1"/>
    <col min="15370" max="15370" width="16.28515625" style="13" customWidth="1"/>
    <col min="15371" max="15618" width="9.140625" style="13"/>
    <col min="15619" max="15619" width="8.7109375" style="13" customWidth="1"/>
    <col min="15620" max="15620" width="3.7109375" style="13" customWidth="1"/>
    <col min="15621" max="15621" width="21.5703125" style="13" customWidth="1"/>
    <col min="15622" max="15622" width="7.28515625" style="13" customWidth="1"/>
    <col min="15623" max="15623" width="10.85546875" style="13" customWidth="1"/>
    <col min="15624" max="15624" width="10.28515625" style="13" customWidth="1"/>
    <col min="15625" max="15625" width="16.42578125" style="13" customWidth="1"/>
    <col min="15626" max="15626" width="16.28515625" style="13" customWidth="1"/>
    <col min="15627" max="15874" width="9.140625" style="13"/>
    <col min="15875" max="15875" width="8.7109375" style="13" customWidth="1"/>
    <col min="15876" max="15876" width="3.7109375" style="13" customWidth="1"/>
    <col min="15877" max="15877" width="21.5703125" style="13" customWidth="1"/>
    <col min="15878" max="15878" width="7.28515625" style="13" customWidth="1"/>
    <col min="15879" max="15879" width="10.85546875" style="13" customWidth="1"/>
    <col min="15880" max="15880" width="10.28515625" style="13" customWidth="1"/>
    <col min="15881" max="15881" width="16.42578125" style="13" customWidth="1"/>
    <col min="15882" max="15882" width="16.28515625" style="13" customWidth="1"/>
    <col min="15883" max="16130" width="9.140625" style="13"/>
    <col min="16131" max="16131" width="8.7109375" style="13" customWidth="1"/>
    <col min="16132" max="16132" width="3.7109375" style="13" customWidth="1"/>
    <col min="16133" max="16133" width="21.5703125" style="13" customWidth="1"/>
    <col min="16134" max="16134" width="7.28515625" style="13" customWidth="1"/>
    <col min="16135" max="16135" width="10.85546875" style="13" customWidth="1"/>
    <col min="16136" max="16136" width="10.28515625" style="13" customWidth="1"/>
    <col min="16137" max="16137" width="16.42578125" style="13" customWidth="1"/>
    <col min="16138" max="16138" width="16.28515625" style="13" customWidth="1"/>
    <col min="16139" max="16384" width="9.140625" style="13"/>
  </cols>
  <sheetData>
    <row r="1" spans="1:21" ht="15" customHeight="1">
      <c r="A1" s="12"/>
      <c r="B1" s="111"/>
      <c r="C1" s="255"/>
      <c r="D1" s="255"/>
      <c r="E1" s="255"/>
      <c r="F1" s="255"/>
      <c r="G1" s="255"/>
      <c r="H1" s="256"/>
      <c r="I1" s="255" t="str">
        <f>Sheet1!$A$11</f>
        <v>Área Equivalente (m²):  9.698,23</v>
      </c>
      <c r="J1" s="256"/>
      <c r="K1" s="252"/>
      <c r="L1" s="252"/>
      <c r="M1" s="252"/>
      <c r="N1" s="252"/>
      <c r="O1" s="252"/>
    </row>
    <row r="2" spans="1:21" ht="15" customHeight="1">
      <c r="A2" s="14"/>
      <c r="B2" s="110"/>
      <c r="C2" s="246"/>
      <c r="D2" s="246"/>
      <c r="E2" s="246"/>
      <c r="F2" s="246"/>
      <c r="G2" s="246"/>
      <c r="H2" s="247"/>
      <c r="I2" s="246" t="str">
        <f>Sheet1!$A$12</f>
        <v>Data: 02/08/2019</v>
      </c>
      <c r="J2" s="247"/>
      <c r="K2" s="252"/>
      <c r="L2" s="252"/>
      <c r="M2" s="252"/>
      <c r="N2" s="252"/>
      <c r="O2" s="252"/>
    </row>
    <row r="3" spans="1:21" ht="15" customHeight="1">
      <c r="A3" s="14"/>
      <c r="B3" s="110"/>
      <c r="C3" s="246"/>
      <c r="D3" s="246"/>
      <c r="E3" s="246"/>
      <c r="F3" s="246"/>
      <c r="G3" s="246"/>
      <c r="H3" s="247"/>
      <c r="I3" s="248" t="s">
        <v>41</v>
      </c>
      <c r="J3" s="249"/>
      <c r="K3" s="252"/>
      <c r="L3" s="252"/>
      <c r="M3" s="252"/>
      <c r="N3" s="252"/>
      <c r="O3" s="252"/>
    </row>
    <row r="4" spans="1:21" ht="15" customHeight="1">
      <c r="A4" s="14"/>
      <c r="B4" s="110"/>
      <c r="C4" s="102"/>
      <c r="D4" s="102"/>
      <c r="E4" s="102"/>
      <c r="F4" s="102"/>
      <c r="G4" s="102"/>
      <c r="H4" s="103"/>
      <c r="I4" s="248"/>
      <c r="J4" s="249"/>
      <c r="K4" s="101"/>
      <c r="L4" s="101"/>
      <c r="M4" s="101"/>
      <c r="N4" s="101"/>
      <c r="O4" s="101"/>
    </row>
    <row r="5" spans="1:21" ht="15" customHeight="1">
      <c r="A5" s="14"/>
      <c r="B5" s="110"/>
      <c r="C5" s="102"/>
      <c r="D5" s="102"/>
      <c r="E5" s="102"/>
      <c r="F5" s="102"/>
      <c r="G5" s="102"/>
      <c r="H5" s="103"/>
      <c r="I5" s="248"/>
      <c r="J5" s="249"/>
      <c r="K5" s="101"/>
      <c r="L5" s="101"/>
      <c r="M5" s="101"/>
      <c r="N5" s="101"/>
      <c r="O5" s="101"/>
    </row>
    <row r="6" spans="1:21" ht="15" customHeight="1">
      <c r="A6" s="14"/>
      <c r="B6" s="110"/>
      <c r="C6" s="102"/>
      <c r="D6" s="102"/>
      <c r="E6" s="102"/>
      <c r="F6" s="102"/>
      <c r="G6" s="102"/>
      <c r="H6" s="103"/>
      <c r="I6" s="248"/>
      <c r="J6" s="249"/>
      <c r="K6" s="101"/>
      <c r="L6" s="101"/>
      <c r="M6" s="101"/>
      <c r="N6" s="101"/>
      <c r="O6" s="101"/>
    </row>
    <row r="7" spans="1:21" ht="15" customHeight="1">
      <c r="A7" s="14"/>
      <c r="B7" s="110"/>
      <c r="C7" s="102"/>
      <c r="D7" s="102"/>
      <c r="E7" s="102"/>
      <c r="F7" s="102"/>
      <c r="G7" s="102"/>
      <c r="H7" s="103"/>
      <c r="I7" s="248"/>
      <c r="J7" s="249"/>
      <c r="K7" s="101"/>
      <c r="L7" s="101"/>
      <c r="M7" s="101"/>
      <c r="N7" s="101"/>
      <c r="O7" s="101"/>
    </row>
    <row r="8" spans="1:21" ht="15" customHeight="1">
      <c r="A8" s="14"/>
      <c r="B8" s="110"/>
      <c r="C8" s="102"/>
      <c r="D8" s="102"/>
      <c r="E8" s="102"/>
      <c r="F8" s="102"/>
      <c r="G8" s="102"/>
      <c r="H8" s="103"/>
      <c r="I8" s="248"/>
      <c r="J8" s="249"/>
      <c r="K8" s="101"/>
      <c r="L8" s="101"/>
      <c r="M8" s="101"/>
      <c r="N8" s="101"/>
      <c r="O8" s="101"/>
    </row>
    <row r="9" spans="1:21">
      <c r="A9" s="14"/>
      <c r="B9" s="110"/>
      <c r="C9" s="246"/>
      <c r="D9" s="246"/>
      <c r="E9" s="246"/>
      <c r="F9" s="246"/>
      <c r="G9" s="246"/>
      <c r="H9" s="247"/>
      <c r="I9" s="248"/>
      <c r="J9" s="249"/>
      <c r="K9" s="252"/>
      <c r="L9" s="252"/>
      <c r="M9" s="252"/>
      <c r="N9" s="252"/>
      <c r="O9" s="252"/>
    </row>
    <row r="10" spans="1:21" ht="14.25" customHeight="1">
      <c r="A10" s="15"/>
      <c r="B10" s="112"/>
      <c r="C10" s="253" t="s">
        <v>42</v>
      </c>
      <c r="D10" s="253"/>
      <c r="E10" s="253"/>
      <c r="F10" s="253"/>
      <c r="G10" s="253"/>
      <c r="H10" s="254"/>
      <c r="I10" s="250"/>
      <c r="J10" s="251"/>
      <c r="K10" s="252"/>
      <c r="L10" s="252"/>
      <c r="M10" s="252"/>
      <c r="N10" s="252"/>
      <c r="O10" s="252"/>
    </row>
    <row r="11" spans="1:21" ht="15" customHeight="1"/>
    <row r="12" spans="1:21" ht="15" customHeight="1">
      <c r="A12" s="237" t="str">
        <f>Sheet1!A10</f>
        <v>Objeto:  Projeto de Revitalização da Praça Doutor Passos Maia - Guapé /MG</v>
      </c>
      <c r="B12" s="237"/>
      <c r="C12" s="237"/>
      <c r="D12" s="237"/>
      <c r="E12" s="237"/>
      <c r="F12" s="237"/>
      <c r="G12" s="237"/>
      <c r="H12" s="237"/>
      <c r="I12" s="237"/>
      <c r="J12" s="237"/>
      <c r="P12" s="17"/>
      <c r="Q12" s="17"/>
      <c r="R12" s="17"/>
      <c r="S12" s="17"/>
      <c r="T12" s="17"/>
      <c r="U12" s="17"/>
    </row>
    <row r="13" spans="1:21" ht="15" customHeight="1">
      <c r="P13" s="17"/>
      <c r="Q13" s="17"/>
      <c r="R13" s="17"/>
      <c r="S13" s="17"/>
      <c r="T13" s="17"/>
      <c r="U13" s="17"/>
    </row>
    <row r="14" spans="1:21" ht="15" customHeight="1">
      <c r="A14" s="238" t="s">
        <v>43</v>
      </c>
      <c r="B14" s="238" t="s">
        <v>44</v>
      </c>
      <c r="C14" s="238"/>
      <c r="D14" s="238"/>
      <c r="E14" s="239" t="s">
        <v>45</v>
      </c>
      <c r="F14" s="240"/>
      <c r="G14" s="239" t="s">
        <v>45</v>
      </c>
      <c r="H14" s="240"/>
      <c r="I14" s="243" t="s">
        <v>98</v>
      </c>
      <c r="J14" s="238" t="s">
        <v>46</v>
      </c>
      <c r="P14" s="17"/>
      <c r="Q14" s="17"/>
      <c r="R14" s="17"/>
      <c r="S14" s="17"/>
      <c r="T14" s="17"/>
      <c r="U14" s="17"/>
    </row>
    <row r="15" spans="1:21" ht="15" customHeight="1">
      <c r="A15" s="238"/>
      <c r="B15" s="238"/>
      <c r="C15" s="238"/>
      <c r="D15" s="238"/>
      <c r="E15" s="241"/>
      <c r="F15" s="242"/>
      <c r="G15" s="241"/>
      <c r="H15" s="242"/>
      <c r="I15" s="244"/>
      <c r="J15" s="238"/>
      <c r="P15" s="17"/>
      <c r="Q15" s="17"/>
      <c r="R15" s="17"/>
      <c r="S15" s="17"/>
      <c r="T15" s="17"/>
      <c r="U15" s="17"/>
    </row>
    <row r="16" spans="1:21" ht="15" customHeight="1">
      <c r="A16" s="238"/>
      <c r="B16" s="238"/>
      <c r="C16" s="238"/>
      <c r="D16" s="238"/>
      <c r="E16" s="18" t="s">
        <v>47</v>
      </c>
      <c r="F16" s="18" t="s">
        <v>48</v>
      </c>
      <c r="G16" s="18" t="s">
        <v>47</v>
      </c>
      <c r="H16" s="18" t="s">
        <v>48</v>
      </c>
      <c r="I16" s="245"/>
      <c r="J16" s="238"/>
      <c r="P16" s="17"/>
      <c r="Q16" s="19"/>
      <c r="R16" s="20"/>
      <c r="S16" s="21"/>
      <c r="T16" s="22"/>
      <c r="U16" s="17"/>
    </row>
    <row r="17" spans="1:21" ht="15" customHeight="1">
      <c r="A17" s="23">
        <v>1</v>
      </c>
      <c r="B17" s="224" t="s">
        <v>49</v>
      </c>
      <c r="C17" s="224"/>
      <c r="D17" s="224"/>
      <c r="E17" s="24">
        <v>1.5</v>
      </c>
      <c r="F17" s="24">
        <v>4.49</v>
      </c>
      <c r="G17" s="24">
        <v>3</v>
      </c>
      <c r="H17" s="24">
        <v>5.5</v>
      </c>
      <c r="I17" s="25">
        <v>1.4999999999999999E-2</v>
      </c>
      <c r="J17" s="25">
        <v>0.03</v>
      </c>
      <c r="M17" s="13" t="s">
        <v>50</v>
      </c>
      <c r="P17" s="17"/>
      <c r="Q17" s="19"/>
      <c r="R17" s="20"/>
      <c r="S17" s="236"/>
      <c r="T17" s="236"/>
      <c r="U17" s="17"/>
    </row>
    <row r="18" spans="1:21" ht="15" customHeight="1">
      <c r="A18" s="23">
        <v>2</v>
      </c>
      <c r="B18" s="224" t="s">
        <v>51</v>
      </c>
      <c r="C18" s="224"/>
      <c r="D18" s="224"/>
      <c r="E18" s="24">
        <v>3.5</v>
      </c>
      <c r="F18" s="24">
        <v>6.22</v>
      </c>
      <c r="G18" s="24">
        <v>6.16</v>
      </c>
      <c r="H18" s="24">
        <v>8.9600000000000009</v>
      </c>
      <c r="I18" s="25">
        <v>3.9199999999999999E-2</v>
      </c>
      <c r="J18" s="25">
        <v>6.1600000000000002E-2</v>
      </c>
      <c r="M18" s="26">
        <f>(((1+($I$17+$I$20+$I$21))*(1+$I$19)*(1+$I$18))/(1-$I$22))-1</f>
        <v>0.16795512631464349</v>
      </c>
      <c r="P18" s="17"/>
      <c r="Q18" s="19"/>
      <c r="R18" s="20"/>
      <c r="S18" s="236"/>
      <c r="T18" s="236"/>
      <c r="U18" s="17"/>
    </row>
    <row r="19" spans="1:21" ht="15" customHeight="1">
      <c r="A19" s="23">
        <v>3</v>
      </c>
      <c r="B19" s="224" t="s">
        <v>52</v>
      </c>
      <c r="C19" s="224"/>
      <c r="D19" s="224"/>
      <c r="E19" s="24">
        <v>0.85</v>
      </c>
      <c r="F19" s="24">
        <v>1.1100000000000001</v>
      </c>
      <c r="G19" s="24">
        <v>0.59</v>
      </c>
      <c r="H19" s="24">
        <v>1.39</v>
      </c>
      <c r="I19" s="25">
        <v>8.5000000000000006E-3</v>
      </c>
      <c r="J19" s="25">
        <v>6.3E-3</v>
      </c>
      <c r="P19" s="17"/>
      <c r="Q19" s="19"/>
      <c r="R19" s="20"/>
      <c r="S19" s="236"/>
      <c r="T19" s="236"/>
      <c r="U19" s="17"/>
    </row>
    <row r="20" spans="1:21" ht="15" customHeight="1">
      <c r="A20" s="23">
        <v>4</v>
      </c>
      <c r="B20" s="223" t="s">
        <v>53</v>
      </c>
      <c r="C20" s="223"/>
      <c r="D20" s="223"/>
      <c r="E20" s="24">
        <v>0.3</v>
      </c>
      <c r="F20" s="24">
        <v>0.82</v>
      </c>
      <c r="G20" s="27">
        <v>0.8</v>
      </c>
      <c r="H20" s="27">
        <v>1</v>
      </c>
      <c r="I20" s="25">
        <v>3.0000000000000001E-3</v>
      </c>
      <c r="J20" s="25">
        <v>8.6E-3</v>
      </c>
      <c r="M20" s="13" t="s">
        <v>54</v>
      </c>
      <c r="P20" s="17"/>
      <c r="Q20" s="19"/>
      <c r="R20" s="20"/>
      <c r="S20" s="28"/>
      <c r="T20" s="28"/>
      <c r="U20" s="17"/>
    </row>
    <row r="21" spans="1:21" ht="15" customHeight="1">
      <c r="A21" s="23">
        <v>5</v>
      </c>
      <c r="B21" s="223" t="s">
        <v>55</v>
      </c>
      <c r="C21" s="223"/>
      <c r="D21" s="223"/>
      <c r="E21" s="24">
        <v>0.56000000000000005</v>
      </c>
      <c r="F21" s="24">
        <v>0.89</v>
      </c>
      <c r="G21" s="29">
        <v>0.97</v>
      </c>
      <c r="H21" s="29">
        <v>1.27</v>
      </c>
      <c r="I21" s="30">
        <v>5.5999999999999999E-3</v>
      </c>
      <c r="J21" s="30">
        <v>1.2699999999999999E-2</v>
      </c>
      <c r="M21" s="26">
        <f>(((1+($J$17+$J$20++$J$21))*(1+$J$19)*(1+$J$18))/(1-$J$22))-1</f>
        <v>0.24996244686032276</v>
      </c>
      <c r="P21" s="17"/>
      <c r="Q21" s="19"/>
      <c r="R21" s="20"/>
      <c r="S21" s="28"/>
      <c r="T21" s="28"/>
      <c r="U21" s="17"/>
    </row>
    <row r="22" spans="1:21" ht="15" customHeight="1">
      <c r="A22" s="23">
        <v>6</v>
      </c>
      <c r="B22" s="224" t="s">
        <v>56</v>
      </c>
      <c r="C22" s="224"/>
      <c r="D22" s="224"/>
      <c r="E22" s="24" t="s">
        <v>57</v>
      </c>
      <c r="F22" s="24" t="s">
        <v>57</v>
      </c>
      <c r="G22" s="24" t="s">
        <v>57</v>
      </c>
      <c r="H22" s="24" t="s">
        <v>57</v>
      </c>
      <c r="I22" s="30">
        <f>I25+I24+I23+I26</f>
        <v>8.1499999999999989E-2</v>
      </c>
      <c r="J22" s="30">
        <f>J25+J24+J23+J26</f>
        <v>0.10149999999999999</v>
      </c>
      <c r="P22" s="17"/>
      <c r="Q22" s="17"/>
      <c r="R22" s="17"/>
      <c r="S22" s="17"/>
      <c r="T22" s="17"/>
      <c r="U22" s="17"/>
    </row>
    <row r="23" spans="1:21" ht="15" customHeight="1">
      <c r="A23" s="31" t="s">
        <v>9</v>
      </c>
      <c r="B23" s="225" t="s">
        <v>58</v>
      </c>
      <c r="C23" s="225"/>
      <c r="D23" s="225"/>
      <c r="E23" s="24" t="s">
        <v>57</v>
      </c>
      <c r="F23" s="24">
        <v>4</v>
      </c>
      <c r="G23" s="32" t="s">
        <v>57</v>
      </c>
      <c r="H23" s="32">
        <v>5</v>
      </c>
      <c r="I23" s="33">
        <v>0</v>
      </c>
      <c r="J23" s="33">
        <v>0.02</v>
      </c>
      <c r="P23" s="17"/>
      <c r="Q23" s="17"/>
      <c r="R23" s="17"/>
      <c r="S23" s="17"/>
      <c r="T23" s="17"/>
      <c r="U23" s="17"/>
    </row>
    <row r="24" spans="1:21" ht="15" customHeight="1">
      <c r="A24" s="31" t="s">
        <v>10</v>
      </c>
      <c r="B24" s="226" t="s">
        <v>59</v>
      </c>
      <c r="C24" s="226"/>
      <c r="D24" s="226"/>
      <c r="E24" s="24" t="s">
        <v>57</v>
      </c>
      <c r="F24" s="24">
        <v>0.65</v>
      </c>
      <c r="G24" s="24" t="s">
        <v>57</v>
      </c>
      <c r="H24" s="24">
        <v>0.65</v>
      </c>
      <c r="I24" s="34">
        <v>6.4999999999999997E-3</v>
      </c>
      <c r="J24" s="34">
        <v>6.4999999999999997E-3</v>
      </c>
      <c r="O24" s="35"/>
      <c r="P24" s="35"/>
      <c r="Q24" s="35"/>
    </row>
    <row r="25" spans="1:21" ht="15" customHeight="1">
      <c r="A25" s="31" t="s">
        <v>11</v>
      </c>
      <c r="B25" s="226" t="s">
        <v>60</v>
      </c>
      <c r="C25" s="226"/>
      <c r="D25" s="226"/>
      <c r="E25" s="24" t="s">
        <v>57</v>
      </c>
      <c r="F25" s="24">
        <v>3</v>
      </c>
      <c r="G25" s="24" t="s">
        <v>57</v>
      </c>
      <c r="H25" s="24">
        <v>3</v>
      </c>
      <c r="I25" s="34">
        <v>0.03</v>
      </c>
      <c r="J25" s="34">
        <v>0.03</v>
      </c>
      <c r="N25" s="36" t="s">
        <v>61</v>
      </c>
      <c r="O25" s="36" t="s">
        <v>62</v>
      </c>
      <c r="P25" s="36" t="s">
        <v>63</v>
      </c>
      <c r="Q25" s="36" t="s">
        <v>64</v>
      </c>
    </row>
    <row r="26" spans="1:21" ht="15" customHeight="1">
      <c r="A26" s="31" t="s">
        <v>65</v>
      </c>
      <c r="B26" s="226" t="s">
        <v>66</v>
      </c>
      <c r="C26" s="226"/>
      <c r="D26" s="226"/>
      <c r="E26" s="24" t="s">
        <v>57</v>
      </c>
      <c r="F26" s="24">
        <v>4.5</v>
      </c>
      <c r="G26" s="24" t="s">
        <v>57</v>
      </c>
      <c r="H26" s="24">
        <v>4.5</v>
      </c>
      <c r="I26" s="34">
        <v>4.4999999999999998E-2</v>
      </c>
      <c r="J26" s="34">
        <v>4.4999999999999998E-2</v>
      </c>
      <c r="N26" s="37">
        <f>I29</f>
        <v>599996.79999999993</v>
      </c>
      <c r="O26" s="38">
        <f>I27</f>
        <v>0.16809557972198363</v>
      </c>
      <c r="P26" s="37">
        <f>J29</f>
        <v>239273.12</v>
      </c>
      <c r="Q26" s="38">
        <f>J27</f>
        <v>0.25043958024888369</v>
      </c>
    </row>
    <row r="27" spans="1:21" ht="15" customHeight="1">
      <c r="A27" s="227" t="s">
        <v>67</v>
      </c>
      <c r="B27" s="228"/>
      <c r="C27" s="228"/>
      <c r="D27" s="228"/>
      <c r="E27" s="228"/>
      <c r="F27" s="228"/>
      <c r="G27" s="228"/>
      <c r="H27" s="229"/>
      <c r="I27" s="39">
        <v>0.16809557972198363</v>
      </c>
      <c r="J27" s="39">
        <v>0.25043958024888369</v>
      </c>
    </row>
    <row r="28" spans="1:21" ht="60" customHeight="1">
      <c r="A28" s="207"/>
      <c r="B28" s="207"/>
      <c r="C28" s="207"/>
      <c r="D28" s="207"/>
      <c r="E28" s="207"/>
      <c r="F28" s="207"/>
      <c r="G28" s="207"/>
      <c r="H28" s="207"/>
      <c r="I28" s="207"/>
      <c r="J28" s="207"/>
      <c r="N28" s="40" t="s">
        <v>68</v>
      </c>
      <c r="O28" s="41">
        <f>N26*(1+O26)</f>
        <v>700853.60992733494</v>
      </c>
      <c r="P28" s="40" t="s">
        <v>69</v>
      </c>
      <c r="Q28" s="41">
        <f>P26*(1+Q26)</f>
        <v>299196.57973764074</v>
      </c>
      <c r="S28" s="35">
        <f>O28+Q28</f>
        <v>1000050.1896649757</v>
      </c>
    </row>
    <row r="29" spans="1:21" ht="15" customHeight="1">
      <c r="A29" s="230" t="s">
        <v>70</v>
      </c>
      <c r="B29" s="231"/>
      <c r="C29" s="231"/>
      <c r="D29" s="231"/>
      <c r="E29" s="231"/>
      <c r="F29" s="231"/>
      <c r="G29" s="231"/>
      <c r="H29" s="232"/>
      <c r="I29" s="42">
        <f>Sheet1!Q302+Sheet1!R302</f>
        <v>599996.79999999993</v>
      </c>
      <c r="J29" s="42">
        <f>Sheet1!P302</f>
        <v>239273.12</v>
      </c>
      <c r="O29" s="43"/>
    </row>
    <row r="30" spans="1:21" ht="15" customHeight="1">
      <c r="A30" s="233"/>
      <c r="B30" s="234"/>
      <c r="C30" s="234"/>
      <c r="D30" s="234"/>
      <c r="E30" s="234"/>
      <c r="F30" s="234"/>
      <c r="G30" s="234"/>
      <c r="H30" s="235"/>
      <c r="I30" s="222">
        <f>I29+J29</f>
        <v>839269.91999999993</v>
      </c>
      <c r="J30" s="222"/>
      <c r="N30" s="13" t="s">
        <v>70</v>
      </c>
      <c r="O30" s="44"/>
      <c r="P30" s="35">
        <f>Sheet1!W302</f>
        <v>999999.99999999988</v>
      </c>
    </row>
    <row r="31" spans="1:21" ht="15" customHeight="1">
      <c r="A31" s="204" t="s">
        <v>71</v>
      </c>
      <c r="B31" s="205"/>
      <c r="C31" s="205"/>
      <c r="D31" s="205"/>
      <c r="E31" s="205"/>
      <c r="F31" s="205"/>
      <c r="G31" s="205"/>
      <c r="H31" s="206"/>
      <c r="I31" s="222">
        <f>(I30*(1+I34))</f>
        <v>999999.99999999988</v>
      </c>
      <c r="J31" s="222"/>
      <c r="K31" s="45"/>
    </row>
    <row r="32" spans="1:21" ht="15" customHeight="1">
      <c r="A32" s="204" t="s">
        <v>72</v>
      </c>
      <c r="B32" s="205"/>
      <c r="C32" s="205"/>
      <c r="D32" s="205"/>
      <c r="E32" s="205"/>
      <c r="F32" s="205"/>
      <c r="G32" s="205"/>
      <c r="H32" s="206"/>
      <c r="I32" s="46">
        <f>ROUND(I29/(I29+J29),2)</f>
        <v>0.71</v>
      </c>
      <c r="J32" s="46">
        <f>ROUND(J29/(I29+J29),2)</f>
        <v>0.28999999999999998</v>
      </c>
      <c r="P32" s="43"/>
    </row>
    <row r="33" spans="1:20" ht="60" customHeight="1">
      <c r="A33" s="207"/>
      <c r="B33" s="207"/>
      <c r="C33" s="207"/>
      <c r="D33" s="207"/>
      <c r="E33" s="207"/>
      <c r="F33" s="207"/>
      <c r="G33" s="207"/>
      <c r="H33" s="207"/>
      <c r="I33" s="207"/>
      <c r="J33" s="208"/>
      <c r="K33" s="47" t="s">
        <v>47</v>
      </c>
      <c r="L33" s="47" t="s">
        <v>48</v>
      </c>
      <c r="M33" s="36"/>
      <c r="O33" s="48"/>
      <c r="P33" s="49"/>
      <c r="R33" s="50"/>
      <c r="S33" s="50"/>
      <c r="T33" s="50"/>
    </row>
    <row r="34" spans="1:20" ht="30" customHeight="1">
      <c r="A34" s="209" t="s">
        <v>73</v>
      </c>
      <c r="B34" s="210"/>
      <c r="C34" s="210"/>
      <c r="D34" s="210"/>
      <c r="E34" s="210"/>
      <c r="F34" s="210"/>
      <c r="G34" s="210"/>
      <c r="H34" s="211"/>
      <c r="I34" s="212">
        <v>0.19151178443283187</v>
      </c>
      <c r="J34" s="213">
        <f t="shared" ref="J34" si="0">($I$27*$I$29+$J$27*$J$29)/($I$29+$J$29)</f>
        <v>0.19157158601010724</v>
      </c>
      <c r="K34" s="51">
        <v>20.34</v>
      </c>
      <c r="L34" s="51">
        <v>25</v>
      </c>
      <c r="M34" s="36"/>
      <c r="O34" s="13">
        <v>28725.41</v>
      </c>
      <c r="P34" s="52"/>
    </row>
    <row r="35" spans="1:20" ht="32.25" customHeight="1">
      <c r="A35" s="214" t="s">
        <v>74</v>
      </c>
      <c r="B35" s="215"/>
      <c r="C35" s="215"/>
      <c r="D35" s="215"/>
      <c r="E35" s="215"/>
      <c r="F35" s="215"/>
      <c r="G35" s="215"/>
      <c r="H35" s="215"/>
      <c r="I35" s="215"/>
      <c r="J35" s="216"/>
      <c r="K35" s="53">
        <v>4.5</v>
      </c>
      <c r="L35" s="51">
        <v>4.5</v>
      </c>
      <c r="M35" s="36" t="s">
        <v>75</v>
      </c>
      <c r="O35" s="13">
        <v>34546.28</v>
      </c>
    </row>
    <row r="36" spans="1:20">
      <c r="A36" s="217" t="s">
        <v>218</v>
      </c>
      <c r="B36" s="218"/>
      <c r="C36" s="218"/>
      <c r="D36" s="218"/>
      <c r="E36" s="218"/>
      <c r="F36" s="218"/>
      <c r="G36" s="218"/>
      <c r="H36" s="218"/>
      <c r="I36" s="218"/>
      <c r="J36" s="219"/>
      <c r="K36" s="53"/>
      <c r="L36" s="51"/>
      <c r="M36" s="36"/>
    </row>
    <row r="37" spans="1:20" ht="15" customHeight="1">
      <c r="A37" s="14" t="s">
        <v>76</v>
      </c>
      <c r="B37" s="17"/>
      <c r="C37" s="17"/>
      <c r="D37" s="17"/>
      <c r="E37" s="17"/>
      <c r="F37" s="17"/>
      <c r="G37" s="17"/>
      <c r="H37" s="17"/>
      <c r="I37" s="17"/>
      <c r="J37" s="54"/>
      <c r="K37" s="53"/>
      <c r="L37" s="51"/>
      <c r="M37" s="36"/>
    </row>
    <row r="38" spans="1:20" ht="15" customHeight="1">
      <c r="A38" s="198" t="s">
        <v>77</v>
      </c>
      <c r="B38" s="199"/>
      <c r="C38" s="199"/>
      <c r="D38" s="199"/>
      <c r="E38" s="199"/>
      <c r="F38" s="199"/>
      <c r="G38" s="199"/>
      <c r="H38" s="199"/>
      <c r="I38" s="199"/>
      <c r="J38" s="200"/>
      <c r="K38" s="53">
        <f>K34+K35</f>
        <v>24.84</v>
      </c>
      <c r="L38" s="51">
        <f>L34+L35</f>
        <v>29.5</v>
      </c>
      <c r="M38" s="36"/>
    </row>
    <row r="39" spans="1:20" ht="15" customHeight="1">
      <c r="A39" s="198"/>
      <c r="B39" s="199"/>
      <c r="C39" s="199"/>
      <c r="D39" s="199"/>
      <c r="E39" s="199"/>
      <c r="F39" s="199"/>
      <c r="G39" s="199"/>
      <c r="H39" s="199"/>
      <c r="I39" s="199"/>
      <c r="J39" s="200"/>
    </row>
    <row r="40" spans="1:20" ht="15" customHeight="1">
      <c r="A40" s="198" t="s">
        <v>78</v>
      </c>
      <c r="B40" s="199"/>
      <c r="C40" s="199"/>
      <c r="D40" s="199"/>
      <c r="E40" s="199"/>
      <c r="F40" s="199"/>
      <c r="G40" s="199"/>
      <c r="H40" s="199"/>
      <c r="I40" s="199"/>
      <c r="J40" s="200"/>
    </row>
    <row r="41" spans="1:20" ht="15" customHeight="1">
      <c r="A41" s="201"/>
      <c r="B41" s="202"/>
      <c r="C41" s="202"/>
      <c r="D41" s="202"/>
      <c r="E41" s="202"/>
      <c r="F41" s="202"/>
      <c r="G41" s="202"/>
      <c r="H41" s="202"/>
      <c r="I41" s="202"/>
      <c r="J41" s="203"/>
    </row>
    <row r="42" spans="1:20" ht="15" customHeight="1"/>
    <row r="43" spans="1:20" ht="15" customHeight="1">
      <c r="A43" s="74" t="s">
        <v>99</v>
      </c>
    </row>
    <row r="44" spans="1:20" ht="15" customHeight="1"/>
    <row r="45" spans="1:20" ht="15" customHeight="1">
      <c r="B45" s="220" t="s">
        <v>100</v>
      </c>
      <c r="C45" s="220"/>
      <c r="D45" s="220"/>
      <c r="E45" s="220"/>
      <c r="F45" s="220"/>
      <c r="G45" s="220"/>
      <c r="H45" s="220"/>
      <c r="I45" s="220"/>
      <c r="J45" s="220"/>
    </row>
    <row r="46" spans="1:20" ht="15" customHeight="1">
      <c r="B46" s="220"/>
      <c r="C46" s="220"/>
      <c r="D46" s="220"/>
      <c r="E46" s="220"/>
      <c r="F46" s="220"/>
      <c r="G46" s="220"/>
      <c r="H46" s="220"/>
      <c r="I46" s="220"/>
      <c r="J46" s="220"/>
    </row>
    <row r="47" spans="1:20" ht="15" customHeight="1">
      <c r="B47" s="220"/>
      <c r="C47" s="220"/>
      <c r="D47" s="220"/>
      <c r="E47" s="220"/>
      <c r="F47" s="220"/>
      <c r="G47" s="220"/>
      <c r="H47" s="220"/>
      <c r="I47" s="220"/>
      <c r="J47" s="220"/>
    </row>
    <row r="48" spans="1:20" ht="15" customHeight="1">
      <c r="B48" s="220"/>
      <c r="C48" s="220"/>
      <c r="D48" s="220"/>
      <c r="E48" s="220"/>
      <c r="F48" s="220"/>
      <c r="G48" s="220"/>
      <c r="H48" s="220"/>
      <c r="I48" s="220"/>
      <c r="J48" s="220"/>
    </row>
    <row r="49" spans="2:10" ht="15" customHeight="1">
      <c r="B49" s="220"/>
      <c r="C49" s="220"/>
      <c r="D49" s="220"/>
      <c r="E49" s="220"/>
      <c r="F49" s="220"/>
      <c r="G49" s="220"/>
      <c r="H49" s="220"/>
      <c r="I49" s="220"/>
      <c r="J49" s="220"/>
    </row>
    <row r="50" spans="2:10" ht="15" customHeight="1">
      <c r="B50" s="220"/>
      <c r="C50" s="220"/>
      <c r="D50" s="220"/>
      <c r="E50" s="220"/>
      <c r="F50" s="220"/>
      <c r="G50" s="220"/>
      <c r="H50" s="220"/>
      <c r="I50" s="220"/>
      <c r="J50" s="220"/>
    </row>
    <row r="51" spans="2:10" ht="15" customHeight="1">
      <c r="B51" s="75"/>
      <c r="C51" s="75"/>
      <c r="D51" s="75"/>
      <c r="E51" s="75"/>
      <c r="F51" s="75"/>
      <c r="G51" s="75"/>
      <c r="H51" s="75"/>
      <c r="I51" s="75"/>
      <c r="J51" s="75"/>
    </row>
    <row r="52" spans="2:10" ht="15" customHeight="1">
      <c r="B52" s="221" t="s">
        <v>101</v>
      </c>
      <c r="C52" s="221"/>
      <c r="D52" s="221"/>
      <c r="E52" s="221"/>
      <c r="F52" s="221"/>
      <c r="G52" s="221"/>
      <c r="H52" s="221"/>
      <c r="I52" s="221"/>
      <c r="J52" s="221"/>
    </row>
    <row r="53" spans="2:10" ht="15" customHeight="1">
      <c r="B53" s="221"/>
      <c r="C53" s="221"/>
      <c r="D53" s="221"/>
      <c r="E53" s="221"/>
      <c r="F53" s="221"/>
      <c r="G53" s="221"/>
      <c r="H53" s="221"/>
      <c r="I53" s="221"/>
      <c r="J53" s="221"/>
    </row>
    <row r="54" spans="2:10" ht="15" customHeight="1">
      <c r="B54" s="221"/>
      <c r="C54" s="221"/>
      <c r="D54" s="221"/>
      <c r="E54" s="221"/>
      <c r="F54" s="221"/>
      <c r="G54" s="221"/>
      <c r="H54" s="221"/>
      <c r="I54" s="221"/>
      <c r="J54" s="221"/>
    </row>
    <row r="55" spans="2:10" ht="15" customHeight="1">
      <c r="B55" s="221"/>
      <c r="C55" s="221"/>
      <c r="D55" s="221"/>
      <c r="E55" s="221"/>
      <c r="F55" s="221"/>
      <c r="G55" s="221"/>
      <c r="H55" s="221"/>
      <c r="I55" s="221"/>
      <c r="J55" s="221"/>
    </row>
    <row r="56" spans="2:10" ht="15" customHeight="1"/>
    <row r="57" spans="2:10" ht="15" customHeight="1">
      <c r="B57" s="221" t="s">
        <v>102</v>
      </c>
      <c r="C57" s="221"/>
      <c r="D57" s="221"/>
      <c r="E57" s="221"/>
      <c r="F57" s="221"/>
      <c r="G57" s="221"/>
      <c r="H57" s="221"/>
      <c r="I57" s="221"/>
      <c r="J57" s="221"/>
    </row>
    <row r="58" spans="2:10" ht="15" customHeight="1">
      <c r="B58" s="221"/>
      <c r="C58" s="221"/>
      <c r="D58" s="221"/>
      <c r="E58" s="221"/>
      <c r="F58" s="221"/>
      <c r="G58" s="221"/>
      <c r="H58" s="221"/>
      <c r="I58" s="221"/>
      <c r="J58" s="221"/>
    </row>
    <row r="59" spans="2:10" ht="15" customHeight="1">
      <c r="B59" s="221"/>
      <c r="C59" s="221"/>
      <c r="D59" s="221"/>
      <c r="E59" s="221"/>
      <c r="F59" s="221"/>
      <c r="G59" s="221"/>
      <c r="H59" s="221"/>
      <c r="I59" s="221"/>
      <c r="J59" s="221"/>
    </row>
    <row r="60" spans="2:10" ht="15" customHeight="1"/>
    <row r="61" spans="2:10" ht="15" customHeight="1">
      <c r="B61" s="221" t="s">
        <v>103</v>
      </c>
      <c r="C61" s="221"/>
      <c r="D61" s="221"/>
      <c r="E61" s="221"/>
      <c r="F61" s="221"/>
      <c r="G61" s="221"/>
      <c r="H61" s="221"/>
      <c r="I61" s="221"/>
      <c r="J61" s="221"/>
    </row>
    <row r="62" spans="2:10" ht="15" customHeight="1">
      <c r="B62" s="221"/>
      <c r="C62" s="221"/>
      <c r="D62" s="221"/>
      <c r="E62" s="221"/>
      <c r="F62" s="221"/>
      <c r="G62" s="221"/>
      <c r="H62" s="221"/>
      <c r="I62" s="221"/>
      <c r="J62" s="221"/>
    </row>
    <row r="63" spans="2:10" ht="15" customHeight="1">
      <c r="B63" s="76"/>
      <c r="C63" s="76"/>
      <c r="D63" s="76"/>
      <c r="E63" s="76"/>
      <c r="F63" s="76"/>
      <c r="G63" s="76"/>
      <c r="H63" s="76"/>
      <c r="I63" s="76"/>
      <c r="J63" s="76"/>
    </row>
    <row r="64" spans="2:10" ht="15" customHeight="1">
      <c r="B64" s="76"/>
      <c r="C64" s="76"/>
      <c r="D64" s="76"/>
      <c r="E64" s="76"/>
      <c r="F64" s="76"/>
      <c r="G64" s="76"/>
      <c r="H64" s="76"/>
      <c r="I64" s="76"/>
      <c r="J64" s="76"/>
    </row>
    <row r="65" spans="1:10" ht="15" customHeight="1">
      <c r="A65" s="197" t="str">
        <f>Sheet1!A334</f>
        <v>GUAPÉ/MG - 02 de agosto de 2019</v>
      </c>
      <c r="B65" s="197"/>
      <c r="C65" s="197"/>
      <c r="D65" s="197"/>
      <c r="E65" s="197"/>
      <c r="F65" s="197"/>
      <c r="G65" s="197"/>
      <c r="H65" s="197"/>
      <c r="I65" s="197"/>
      <c r="J65" s="197"/>
    </row>
    <row r="66" spans="1:10" ht="15" customHeight="1">
      <c r="A66" s="55"/>
      <c r="B66" s="55"/>
      <c r="C66" s="55"/>
      <c r="D66" s="55"/>
      <c r="E66" s="55"/>
      <c r="F66" s="55"/>
      <c r="G66" s="55"/>
      <c r="H66" s="55"/>
      <c r="I66" s="55"/>
      <c r="J66" s="55"/>
    </row>
    <row r="67" spans="1:10" ht="15" customHeight="1">
      <c r="A67" s="56"/>
      <c r="B67" s="56"/>
      <c r="C67" s="56"/>
      <c r="D67" s="56"/>
      <c r="E67" s="56"/>
      <c r="F67" s="56"/>
      <c r="G67" s="66"/>
      <c r="H67" s="56"/>
      <c r="I67" s="56"/>
      <c r="J67" s="56"/>
    </row>
    <row r="68" spans="1:10" ht="15" customHeight="1">
      <c r="A68" s="63" t="s">
        <v>79</v>
      </c>
      <c r="B68" s="63"/>
      <c r="C68" s="63"/>
      <c r="D68" s="63"/>
      <c r="E68" s="63"/>
      <c r="F68" s="63"/>
      <c r="G68" s="66"/>
      <c r="H68" s="63"/>
      <c r="I68" s="63"/>
      <c r="J68" s="63"/>
    </row>
    <row r="69" spans="1:10" ht="15" customHeight="1">
      <c r="A69" s="64" t="str">
        <f>Sheet1!A336</f>
        <v>BRUNO HENRIQUE FRANÇA SILVA</v>
      </c>
      <c r="B69" s="64"/>
      <c r="C69" s="64"/>
      <c r="D69" s="64"/>
      <c r="E69" s="64"/>
      <c r="F69" s="64"/>
      <c r="G69" s="67"/>
      <c r="H69" s="64"/>
      <c r="I69" s="64"/>
      <c r="J69" s="64"/>
    </row>
    <row r="70" spans="1:10" ht="15" customHeight="1">
      <c r="A70" s="65" t="str">
        <f>Sheet1!A337</f>
        <v>CREA-MG 169892/ D</v>
      </c>
      <c r="B70" s="65"/>
      <c r="C70" s="65"/>
      <c r="D70" s="65"/>
      <c r="E70" s="65"/>
      <c r="F70" s="65"/>
      <c r="G70" s="67"/>
      <c r="H70" s="65"/>
      <c r="I70" s="65"/>
      <c r="J70" s="65"/>
    </row>
    <row r="71" spans="1:10" ht="15" customHeight="1">
      <c r="A71" s="65" t="str">
        <f>Sheet1!A338</f>
        <v>ENGENHEIRO CIVIL</v>
      </c>
      <c r="B71" s="65"/>
      <c r="C71" s="65"/>
      <c r="D71" s="65"/>
      <c r="E71" s="65"/>
      <c r="F71" s="65"/>
      <c r="G71" s="65"/>
      <c r="H71" s="65"/>
      <c r="I71" s="65"/>
      <c r="J71" s="65"/>
    </row>
    <row r="72" spans="1:10" ht="15" customHeight="1">
      <c r="A72" s="57"/>
      <c r="B72" s="57"/>
      <c r="C72" s="57"/>
      <c r="D72" s="57"/>
      <c r="E72" s="57"/>
      <c r="F72" s="57"/>
      <c r="G72" s="57"/>
      <c r="H72" s="57"/>
      <c r="I72" s="57"/>
      <c r="J72" s="57"/>
    </row>
  </sheetData>
  <mergeCells count="52">
    <mergeCell ref="C1:H1"/>
    <mergeCell ref="I1:J1"/>
    <mergeCell ref="K1:O1"/>
    <mergeCell ref="C2:H2"/>
    <mergeCell ref="I2:J2"/>
    <mergeCell ref="K2:O2"/>
    <mergeCell ref="C3:H3"/>
    <mergeCell ref="I3:J10"/>
    <mergeCell ref="K3:O3"/>
    <mergeCell ref="C9:H9"/>
    <mergeCell ref="K9:O9"/>
    <mergeCell ref="C10:H10"/>
    <mergeCell ref="K10:O10"/>
    <mergeCell ref="A12:J12"/>
    <mergeCell ref="A14:A16"/>
    <mergeCell ref="B14:D16"/>
    <mergeCell ref="E14:F15"/>
    <mergeCell ref="G14:H15"/>
    <mergeCell ref="I14:I16"/>
    <mergeCell ref="J14:J16"/>
    <mergeCell ref="B17:D17"/>
    <mergeCell ref="S17:T17"/>
    <mergeCell ref="B18:D18"/>
    <mergeCell ref="S18:T18"/>
    <mergeCell ref="B19:D19"/>
    <mergeCell ref="S19:T19"/>
    <mergeCell ref="A31:H31"/>
    <mergeCell ref="I31:J31"/>
    <mergeCell ref="B20:D20"/>
    <mergeCell ref="B21:D21"/>
    <mergeCell ref="B22:D22"/>
    <mergeCell ref="B23:D23"/>
    <mergeCell ref="B24:D24"/>
    <mergeCell ref="B25:D25"/>
    <mergeCell ref="B26:D26"/>
    <mergeCell ref="A27:H27"/>
    <mergeCell ref="A28:J28"/>
    <mergeCell ref="A29:H30"/>
    <mergeCell ref="I30:J30"/>
    <mergeCell ref="A38:J39"/>
    <mergeCell ref="A40:J41"/>
    <mergeCell ref="A65:J65"/>
    <mergeCell ref="A32:H32"/>
    <mergeCell ref="A33:J33"/>
    <mergeCell ref="A34:H34"/>
    <mergeCell ref="I34:J34"/>
    <mergeCell ref="A35:J35"/>
    <mergeCell ref="A36:J36"/>
    <mergeCell ref="B45:J50"/>
    <mergeCell ref="B52:J55"/>
    <mergeCell ref="B57:J59"/>
    <mergeCell ref="B61:J62"/>
  </mergeCells>
  <printOptions horizontalCentered="1"/>
  <pageMargins left="0.25" right="0.25" top="0.75" bottom="0.75" header="0.3" footer="0.3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O48"/>
  <sheetViews>
    <sheetView view="pageBreakPreview" topLeftCell="B28" zoomScale="130" zoomScaleSheetLayoutView="130" workbookViewId="0">
      <selection activeCell="A44" sqref="A44:B44"/>
    </sheetView>
  </sheetViews>
  <sheetFormatPr defaultRowHeight="15"/>
  <cols>
    <col min="1" max="1" width="4.140625" style="60" bestFit="1" customWidth="1"/>
    <col min="2" max="2" width="32.28515625" style="62" customWidth="1"/>
    <col min="3" max="3" width="14.85546875" bestFit="1" customWidth="1"/>
    <col min="4" max="4" width="7.5703125" bestFit="1" customWidth="1"/>
    <col min="5" max="5" width="11.5703125" style="60" customWidth="1"/>
    <col min="6" max="6" width="10.7109375" customWidth="1"/>
    <col min="7" max="7" width="12.85546875" bestFit="1" customWidth="1"/>
    <col min="8" max="10" width="12.85546875" customWidth="1"/>
  </cols>
  <sheetData>
    <row r="1" spans="1:10" ht="15" customHeight="1">
      <c r="A1" s="275"/>
      <c r="B1" s="275"/>
      <c r="C1" s="275"/>
      <c r="D1" s="275"/>
      <c r="E1" s="275"/>
      <c r="F1" s="275"/>
      <c r="G1" s="275"/>
      <c r="H1" s="113"/>
      <c r="I1" s="113"/>
      <c r="J1" s="113"/>
    </row>
    <row r="2" spans="1:10" ht="15" customHeight="1">
      <c r="A2" s="275"/>
      <c r="B2" s="275"/>
      <c r="C2" s="275"/>
      <c r="D2" s="275"/>
      <c r="E2" s="275"/>
      <c r="F2" s="275"/>
      <c r="G2" s="275"/>
      <c r="H2" s="113"/>
      <c r="I2" s="113"/>
      <c r="J2" s="113"/>
    </row>
    <row r="3" spans="1:10" ht="15" customHeight="1">
      <c r="A3" s="104"/>
      <c r="B3" s="104"/>
      <c r="C3" s="104"/>
      <c r="D3" s="104"/>
      <c r="E3" s="104"/>
      <c r="F3" s="104"/>
      <c r="G3" s="104"/>
      <c r="H3" s="113"/>
      <c r="I3" s="113"/>
      <c r="J3" s="113"/>
    </row>
    <row r="4" spans="1:10" ht="15" customHeight="1">
      <c r="A4" s="104"/>
      <c r="B4" s="104"/>
      <c r="C4" s="104"/>
      <c r="D4" s="104"/>
      <c r="E4" s="104"/>
      <c r="F4" s="104"/>
      <c r="G4" s="104"/>
      <c r="H4" s="113"/>
      <c r="I4" s="113"/>
      <c r="J4" s="113"/>
    </row>
    <row r="5" spans="1:10" ht="15" customHeight="1">
      <c r="A5" s="104"/>
      <c r="B5" s="104"/>
      <c r="C5" s="104"/>
      <c r="D5" s="104"/>
      <c r="E5" s="104"/>
      <c r="F5" s="104"/>
      <c r="G5" s="104"/>
      <c r="H5" s="113"/>
      <c r="I5" s="113"/>
      <c r="J5" s="113"/>
    </row>
    <row r="6" spans="1:10" ht="15" customHeight="1">
      <c r="A6" s="275"/>
      <c r="B6" s="275"/>
      <c r="C6" s="275"/>
      <c r="D6" s="275"/>
      <c r="E6" s="275"/>
      <c r="F6" s="275"/>
      <c r="G6" s="275"/>
      <c r="H6" s="113"/>
      <c r="I6" s="113"/>
      <c r="J6" s="113"/>
    </row>
    <row r="7" spans="1:10">
      <c r="A7" s="276" t="str">
        <f>Sheet1!A10</f>
        <v>Objeto:  Projeto de Revitalização da Praça Doutor Passos Maia - Guapé /MG</v>
      </c>
      <c r="B7" s="276"/>
      <c r="C7" s="276"/>
      <c r="D7" s="276" t="str">
        <f>Sheet1!A11</f>
        <v>Área Equivalente (m²):  9.698,23</v>
      </c>
      <c r="E7" s="276"/>
      <c r="F7" s="276"/>
      <c r="G7" s="276"/>
      <c r="H7" s="114"/>
      <c r="I7" s="114"/>
      <c r="J7" s="114"/>
    </row>
    <row r="8" spans="1:10" ht="15.75" customHeight="1" thickBot="1">
      <c r="A8" s="281" t="s">
        <v>80</v>
      </c>
      <c r="B8" s="281"/>
      <c r="C8" s="281"/>
      <c r="D8" s="281"/>
      <c r="E8" s="282"/>
      <c r="F8" s="282"/>
      <c r="G8" s="282"/>
      <c r="H8" s="120"/>
      <c r="I8" s="120"/>
      <c r="J8" s="120"/>
    </row>
    <row r="9" spans="1:10" s="58" customFormat="1">
      <c r="A9" s="277" t="s">
        <v>20</v>
      </c>
      <c r="B9" s="279" t="s">
        <v>8</v>
      </c>
      <c r="C9" s="279" t="s">
        <v>81</v>
      </c>
      <c r="D9" s="119" t="s">
        <v>82</v>
      </c>
      <c r="E9" s="274" t="s">
        <v>92</v>
      </c>
      <c r="F9" s="274"/>
      <c r="G9" s="274"/>
      <c r="H9" s="274"/>
      <c r="I9" s="274"/>
      <c r="J9" s="274"/>
    </row>
    <row r="10" spans="1:10" s="58" customFormat="1" ht="15.75" thickBot="1">
      <c r="A10" s="278"/>
      <c r="B10" s="280"/>
      <c r="C10" s="280"/>
      <c r="D10" s="122" t="s">
        <v>83</v>
      </c>
      <c r="E10" s="124">
        <v>30</v>
      </c>
      <c r="F10" s="124">
        <f>E10+30</f>
        <v>60</v>
      </c>
      <c r="G10" s="124">
        <f>F10+30</f>
        <v>90</v>
      </c>
      <c r="H10" s="124">
        <f>G10+30</f>
        <v>120</v>
      </c>
      <c r="I10" s="124">
        <f>H10+30</f>
        <v>150</v>
      </c>
      <c r="J10" s="124">
        <f>I10+30</f>
        <v>180</v>
      </c>
    </row>
    <row r="11" spans="1:10">
      <c r="A11" s="283">
        <f>[1]Sheet1!C73</f>
        <v>1</v>
      </c>
      <c r="B11" s="284" t="str">
        <f>VLOOKUP(A11,Sheet1!$C$300:$F$315,2)</f>
        <v>Serviços Preliminares</v>
      </c>
      <c r="C11" s="285">
        <f>VLOOKUP(A11,Sheet1!$C$301:$F$315,3)</f>
        <v>20205.670000000002</v>
      </c>
      <c r="D11" s="273">
        <f>C11/$C$39</f>
        <v>2.0205670000000005E-2</v>
      </c>
      <c r="E11" s="123">
        <v>1</v>
      </c>
      <c r="F11" s="123"/>
      <c r="G11" s="123"/>
      <c r="H11" s="123"/>
      <c r="I11" s="123"/>
      <c r="J11" s="123"/>
    </row>
    <row r="12" spans="1:10" ht="15.75" thickBot="1">
      <c r="A12" s="257"/>
      <c r="B12" s="258"/>
      <c r="C12" s="259"/>
      <c r="D12" s="260"/>
      <c r="E12" s="59">
        <f>E11*$C$11</f>
        <v>20205.670000000002</v>
      </c>
      <c r="F12" s="59">
        <f t="shared" ref="F12:J12" si="0">F11*$C$11</f>
        <v>0</v>
      </c>
      <c r="G12" s="59">
        <f t="shared" si="0"/>
        <v>0</v>
      </c>
      <c r="H12" s="59">
        <f t="shared" si="0"/>
        <v>0</v>
      </c>
      <c r="I12" s="59">
        <f t="shared" si="0"/>
        <v>0</v>
      </c>
      <c r="J12" s="59">
        <f t="shared" si="0"/>
        <v>0</v>
      </c>
    </row>
    <row r="13" spans="1:10">
      <c r="A13" s="257">
        <f>[1]Sheet1!C75</f>
        <v>2</v>
      </c>
      <c r="B13" s="258" t="str">
        <f>VLOOKUP(A13,Sheet1!$C$300:$F$315,2)</f>
        <v>Demolições</v>
      </c>
      <c r="C13" s="259">
        <f>VLOOKUP(A13,Sheet1!$C$301:$F$315,3)</f>
        <v>72510.66</v>
      </c>
      <c r="D13" s="260">
        <f>C13/$C$39</f>
        <v>7.2510660000000018E-2</v>
      </c>
      <c r="E13" s="73">
        <v>1</v>
      </c>
      <c r="F13" s="73"/>
      <c r="G13" s="73"/>
      <c r="H13" s="73"/>
      <c r="I13" s="73"/>
      <c r="J13" s="73"/>
    </row>
    <row r="14" spans="1:10" ht="15.75" thickBot="1">
      <c r="A14" s="257"/>
      <c r="B14" s="258"/>
      <c r="C14" s="259"/>
      <c r="D14" s="260"/>
      <c r="E14" s="126">
        <f>E13*$C$13</f>
        <v>72510.66</v>
      </c>
      <c r="F14" s="126">
        <f t="shared" ref="F14:J14" si="1">F13*$C$13</f>
        <v>0</v>
      </c>
      <c r="G14" s="126">
        <f t="shared" si="1"/>
        <v>0</v>
      </c>
      <c r="H14" s="126">
        <f t="shared" si="1"/>
        <v>0</v>
      </c>
      <c r="I14" s="126">
        <f t="shared" si="1"/>
        <v>0</v>
      </c>
      <c r="J14" s="126">
        <f t="shared" si="1"/>
        <v>0</v>
      </c>
    </row>
    <row r="15" spans="1:10">
      <c r="A15" s="257">
        <f>[1]Sheet1!C77</f>
        <v>3</v>
      </c>
      <c r="B15" s="258" t="str">
        <f>VLOOKUP(A15,Sheet1!$C$300:$F$315,2)</f>
        <v>Terraplenagem</v>
      </c>
      <c r="C15" s="259">
        <f>VLOOKUP(A15,Sheet1!$C$301:$F$315,3)</f>
        <v>36498.839999999997</v>
      </c>
      <c r="D15" s="260">
        <f>C15/$C$39</f>
        <v>3.6498839999999998E-2</v>
      </c>
      <c r="E15" s="123">
        <v>0.5</v>
      </c>
      <c r="F15" s="127">
        <v>0.5</v>
      </c>
      <c r="G15" s="121"/>
      <c r="H15" s="121"/>
      <c r="I15" s="121"/>
      <c r="J15" s="121"/>
    </row>
    <row r="16" spans="1:10" ht="15.75" thickBot="1">
      <c r="A16" s="257"/>
      <c r="B16" s="258"/>
      <c r="C16" s="259"/>
      <c r="D16" s="260"/>
      <c r="E16" s="59">
        <f>E15*$C$15</f>
        <v>18249.419999999998</v>
      </c>
      <c r="F16" s="59">
        <f t="shared" ref="F16:J16" si="2">F15*$C$15</f>
        <v>18249.419999999998</v>
      </c>
      <c r="G16" s="126">
        <f t="shared" si="2"/>
        <v>0</v>
      </c>
      <c r="H16" s="126">
        <f t="shared" si="2"/>
        <v>0</v>
      </c>
      <c r="I16" s="126">
        <f t="shared" si="2"/>
        <v>0</v>
      </c>
      <c r="J16" s="126">
        <f t="shared" si="2"/>
        <v>0</v>
      </c>
    </row>
    <row r="17" spans="1:10">
      <c r="A17" s="257">
        <f>[1]Sheet1!C79</f>
        <v>4</v>
      </c>
      <c r="B17" s="258" t="str">
        <f>VLOOKUP(A17,Sheet1!$C$300:$F$315,2)</f>
        <v>Canteiros/Calçada</v>
      </c>
      <c r="C17" s="259">
        <f>VLOOKUP(A17,Sheet1!$C$301:$F$315,3)</f>
        <v>73623.61</v>
      </c>
      <c r="D17" s="260">
        <f>C17/$C$39</f>
        <v>7.3623610000000006E-2</v>
      </c>
      <c r="E17" s="73"/>
      <c r="F17" s="73"/>
      <c r="I17" s="73">
        <v>0.5</v>
      </c>
      <c r="J17" s="73">
        <v>0.5</v>
      </c>
    </row>
    <row r="18" spans="1:10" ht="15.75" thickBot="1">
      <c r="A18" s="257"/>
      <c r="B18" s="258"/>
      <c r="C18" s="259"/>
      <c r="D18" s="260"/>
      <c r="E18" s="59">
        <f>E17*$C$17</f>
        <v>0</v>
      </c>
      <c r="F18" s="59">
        <f t="shared" ref="F18:J18" si="3">F17*$C$17</f>
        <v>0</v>
      </c>
      <c r="G18" s="59">
        <f t="shared" si="3"/>
        <v>0</v>
      </c>
      <c r="H18" s="59">
        <f t="shared" si="3"/>
        <v>0</v>
      </c>
      <c r="I18" s="59">
        <f t="shared" si="3"/>
        <v>36811.805</v>
      </c>
      <c r="J18" s="59">
        <f t="shared" si="3"/>
        <v>36811.805</v>
      </c>
    </row>
    <row r="19" spans="1:10">
      <c r="A19" s="257">
        <f>[1]Sheet1!C81</f>
        <v>5</v>
      </c>
      <c r="B19" s="258" t="str">
        <f>VLOOKUP(A19,Sheet1!$C$300:$F$315,2)</f>
        <v>Contenções</v>
      </c>
      <c r="C19" s="259">
        <f>VLOOKUP(A19,Sheet1!$C$301:$F$315,3)</f>
        <v>46696.710000000006</v>
      </c>
      <c r="D19" s="260">
        <f>C19/$C$39</f>
        <v>4.6696710000000009E-2</v>
      </c>
      <c r="E19" s="73"/>
      <c r="F19" s="73">
        <v>0.5</v>
      </c>
      <c r="G19" s="73">
        <v>0.5</v>
      </c>
      <c r="H19" s="73"/>
      <c r="I19" s="73"/>
      <c r="J19" s="73"/>
    </row>
    <row r="20" spans="1:10" ht="15.75" thickBot="1">
      <c r="A20" s="257"/>
      <c r="B20" s="258"/>
      <c r="C20" s="259"/>
      <c r="D20" s="260"/>
      <c r="E20" s="125">
        <f t="shared" ref="E20" si="4">E19*$C$19</f>
        <v>0</v>
      </c>
      <c r="F20" s="59">
        <f t="shared" ref="F20:J20" si="5">F19*$C$19</f>
        <v>23348.355000000003</v>
      </c>
      <c r="G20" s="59">
        <f t="shared" si="5"/>
        <v>23348.355000000003</v>
      </c>
      <c r="H20" s="59">
        <f t="shared" si="5"/>
        <v>0</v>
      </c>
      <c r="I20" s="59">
        <f t="shared" si="5"/>
        <v>0</v>
      </c>
      <c r="J20" s="59">
        <f t="shared" si="5"/>
        <v>0</v>
      </c>
    </row>
    <row r="21" spans="1:10">
      <c r="A21" s="257">
        <v>6</v>
      </c>
      <c r="B21" s="258" t="str">
        <f>VLOOKUP(A21,Sheet1!$C$300:$F$315,2)</f>
        <v>Pavimentos</v>
      </c>
      <c r="C21" s="259">
        <f>VLOOKUP(A21,Sheet1!$C$301:$F$315,3)</f>
        <v>311325.81999999995</v>
      </c>
      <c r="D21" s="260">
        <f>C21/$C$39</f>
        <v>0.31132581999999998</v>
      </c>
      <c r="E21" s="59"/>
      <c r="F21" s="73"/>
      <c r="G21" s="73">
        <v>0.5</v>
      </c>
      <c r="H21" s="73">
        <v>0.5</v>
      </c>
      <c r="I21" s="73"/>
      <c r="J21" s="73"/>
    </row>
    <row r="22" spans="1:10" ht="15.75" thickBot="1">
      <c r="A22" s="257"/>
      <c r="B22" s="258"/>
      <c r="C22" s="259"/>
      <c r="D22" s="260"/>
      <c r="E22" s="59">
        <f>E21*$C$21</f>
        <v>0</v>
      </c>
      <c r="F22" s="59">
        <f t="shared" ref="F22:J22" si="6">F21*$C$21</f>
        <v>0</v>
      </c>
      <c r="G22" s="59">
        <f t="shared" si="6"/>
        <v>155662.90999999997</v>
      </c>
      <c r="H22" s="59">
        <f t="shared" si="6"/>
        <v>155662.90999999997</v>
      </c>
      <c r="I22" s="59">
        <f t="shared" si="6"/>
        <v>0</v>
      </c>
      <c r="J22" s="59">
        <f t="shared" si="6"/>
        <v>0</v>
      </c>
    </row>
    <row r="23" spans="1:10">
      <c r="A23" s="257">
        <f>[1]Sheet1!C85</f>
        <v>7</v>
      </c>
      <c r="B23" s="258" t="str">
        <f>VLOOKUP(A23,Sheet1!$C$300:$F$315,2)</f>
        <v>Instalações Elétricas - Praça</v>
      </c>
      <c r="C23" s="259">
        <f>VLOOKUP(A23,Sheet1!$C$301:$F$315,3)</f>
        <v>105259.45999999999</v>
      </c>
      <c r="D23" s="260">
        <f>C23/$C$39</f>
        <v>0.10525946</v>
      </c>
      <c r="E23" s="73"/>
      <c r="F23" s="73">
        <v>0.2</v>
      </c>
      <c r="G23" s="73">
        <v>0.3</v>
      </c>
      <c r="H23" s="73">
        <v>0.2</v>
      </c>
      <c r="I23" s="73">
        <v>0.2</v>
      </c>
      <c r="J23" s="73">
        <v>0.1</v>
      </c>
    </row>
    <row r="24" spans="1:10" ht="15.75" thickBot="1">
      <c r="A24" s="257"/>
      <c r="B24" s="258"/>
      <c r="C24" s="259"/>
      <c r="D24" s="260"/>
      <c r="E24" s="59">
        <f>E23*$C$23</f>
        <v>0</v>
      </c>
      <c r="F24" s="59">
        <f t="shared" ref="F24:J24" si="7">F23*$C$23</f>
        <v>21051.892</v>
      </c>
      <c r="G24" s="59">
        <f t="shared" si="7"/>
        <v>31577.837999999996</v>
      </c>
      <c r="H24" s="59">
        <f t="shared" si="7"/>
        <v>21051.892</v>
      </c>
      <c r="I24" s="59">
        <f t="shared" si="7"/>
        <v>21051.892</v>
      </c>
      <c r="J24" s="59">
        <f t="shared" si="7"/>
        <v>10525.946</v>
      </c>
    </row>
    <row r="25" spans="1:10">
      <c r="A25" s="257">
        <f>[1]Sheet1!C87</f>
        <v>8</v>
      </c>
      <c r="B25" s="258" t="str">
        <f>VLOOKUP(A25,Sheet1!$C$300:$F$315,2)</f>
        <v>Mobiliário - Praça</v>
      </c>
      <c r="C25" s="259">
        <f>VLOOKUP(A25,Sheet1!$C$301:$F$315,3)</f>
        <v>36974.160000000003</v>
      </c>
      <c r="D25" s="260">
        <f>C25/$C$39</f>
        <v>3.6974160000000006E-2</v>
      </c>
      <c r="E25" s="73"/>
      <c r="F25" s="73"/>
      <c r="G25" s="73"/>
      <c r="H25" s="73"/>
      <c r="I25" s="73"/>
      <c r="J25" s="73">
        <v>1</v>
      </c>
    </row>
    <row r="26" spans="1:10" ht="15.75" thickBot="1">
      <c r="A26" s="257"/>
      <c r="B26" s="258"/>
      <c r="C26" s="259"/>
      <c r="D26" s="260"/>
      <c r="E26" s="59">
        <f>E25*$C$25</f>
        <v>0</v>
      </c>
      <c r="F26" s="59">
        <f t="shared" ref="F26:J26" si="8">F25*$C$25</f>
        <v>0</v>
      </c>
      <c r="G26" s="59">
        <f t="shared" si="8"/>
        <v>0</v>
      </c>
      <c r="H26" s="59">
        <f t="shared" si="8"/>
        <v>0</v>
      </c>
      <c r="I26" s="59">
        <f t="shared" si="8"/>
        <v>0</v>
      </c>
      <c r="J26" s="59">
        <f t="shared" si="8"/>
        <v>36974.160000000003</v>
      </c>
    </row>
    <row r="27" spans="1:10">
      <c r="A27" s="257">
        <v>9</v>
      </c>
      <c r="B27" s="258" t="str">
        <f>VLOOKUP(A27,Sheet1!$C$300:$F$315,2)</f>
        <v>Concha Acústica - Estrutura Metallica</v>
      </c>
      <c r="C27" s="259">
        <f>VLOOKUP(A27,Sheet1!$C$301:$F$315,3)</f>
        <v>35125.1</v>
      </c>
      <c r="D27" s="260">
        <f>C27/$C$39</f>
        <v>3.5125099999999999E-2</v>
      </c>
      <c r="E27" s="73"/>
      <c r="F27" s="73">
        <v>0.2</v>
      </c>
      <c r="G27" s="73">
        <v>0.3</v>
      </c>
      <c r="H27" s="73">
        <v>0.5</v>
      </c>
      <c r="I27" s="73"/>
      <c r="J27" s="73"/>
    </row>
    <row r="28" spans="1:10" ht="15.75" thickBot="1">
      <c r="A28" s="257"/>
      <c r="B28" s="258"/>
      <c r="C28" s="259"/>
      <c r="D28" s="260"/>
      <c r="E28" s="59">
        <f>E27*$C$27</f>
        <v>0</v>
      </c>
      <c r="F28" s="59">
        <f t="shared" ref="F28:J28" si="9">F27*$C$27</f>
        <v>7025.02</v>
      </c>
      <c r="G28" s="59">
        <f t="shared" si="9"/>
        <v>10537.529999999999</v>
      </c>
      <c r="H28" s="59">
        <f t="shared" si="9"/>
        <v>17562.55</v>
      </c>
      <c r="I28" s="59">
        <f t="shared" si="9"/>
        <v>0</v>
      </c>
      <c r="J28" s="59">
        <f t="shared" si="9"/>
        <v>0</v>
      </c>
    </row>
    <row r="29" spans="1:10">
      <c r="A29" s="257">
        <v>10</v>
      </c>
      <c r="B29" s="258" t="str">
        <f>VLOOKUP(A29,Sheet1!$C$300:$F$315,2)</f>
        <v>Escadas</v>
      </c>
      <c r="C29" s="259">
        <f>VLOOKUP(A29,Sheet1!$C$301:$F$315,3)</f>
        <v>51046.14</v>
      </c>
      <c r="D29" s="260">
        <f>C29/$C$39</f>
        <v>5.1046140000000004E-2</v>
      </c>
      <c r="E29" s="73"/>
      <c r="F29" s="73">
        <v>0.25</v>
      </c>
      <c r="G29" s="73">
        <v>0.3</v>
      </c>
      <c r="H29" s="73">
        <v>0.3</v>
      </c>
      <c r="I29" s="73">
        <v>0.15</v>
      </c>
      <c r="J29" s="73"/>
    </row>
    <row r="30" spans="1:10" ht="15.75" thickBot="1">
      <c r="A30" s="257"/>
      <c r="B30" s="258"/>
      <c r="C30" s="259"/>
      <c r="D30" s="260"/>
      <c r="E30" s="59">
        <f>E29*$C$29</f>
        <v>0</v>
      </c>
      <c r="F30" s="59">
        <f t="shared" ref="F30:J30" si="10">F29*$C$29</f>
        <v>12761.535</v>
      </c>
      <c r="G30" s="59">
        <f t="shared" si="10"/>
        <v>15313.841999999999</v>
      </c>
      <c r="H30" s="59">
        <f t="shared" si="10"/>
        <v>15313.841999999999</v>
      </c>
      <c r="I30" s="59">
        <f t="shared" si="10"/>
        <v>7656.9209999999994</v>
      </c>
      <c r="J30" s="59">
        <f t="shared" si="10"/>
        <v>0</v>
      </c>
    </row>
    <row r="31" spans="1:10">
      <c r="A31" s="257">
        <v>11</v>
      </c>
      <c r="B31" s="258" t="str">
        <f>VLOOKUP(A31,Sheet1!$C$300:$F$315,2)</f>
        <v>Banheiro</v>
      </c>
      <c r="C31" s="259">
        <f>VLOOKUP(A31,Sheet1!$C$301:$F$315,3)</f>
        <v>171039.73</v>
      </c>
      <c r="D31" s="260">
        <f>C31/$C$39</f>
        <v>0.17103973000000003</v>
      </c>
      <c r="E31" s="73"/>
      <c r="F31" s="73">
        <v>0.1</v>
      </c>
      <c r="G31" s="73">
        <v>0.3</v>
      </c>
      <c r="H31" s="73">
        <v>0.2</v>
      </c>
      <c r="I31" s="73">
        <v>0.4</v>
      </c>
      <c r="J31" s="73"/>
    </row>
    <row r="32" spans="1:10" ht="15.75" thickBot="1">
      <c r="A32" s="257"/>
      <c r="B32" s="258"/>
      <c r="C32" s="259"/>
      <c r="D32" s="260"/>
      <c r="E32" s="59">
        <f>E31*$C$31</f>
        <v>0</v>
      </c>
      <c r="F32" s="59">
        <f t="shared" ref="F32:J32" si="11">F31*$C$31</f>
        <v>17103.973000000002</v>
      </c>
      <c r="G32" s="59">
        <f t="shared" si="11"/>
        <v>51311.919000000002</v>
      </c>
      <c r="H32" s="59">
        <f t="shared" si="11"/>
        <v>34207.946000000004</v>
      </c>
      <c r="I32" s="59">
        <f t="shared" si="11"/>
        <v>68415.892000000007</v>
      </c>
      <c r="J32" s="59">
        <f t="shared" si="11"/>
        <v>0</v>
      </c>
    </row>
    <row r="33" spans="1:15">
      <c r="A33" s="257">
        <v>12</v>
      </c>
      <c r="B33" s="258" t="str">
        <f>VLOOKUP(A33,Sheet1!$C$300:$F$315,2)</f>
        <v>Arborização</v>
      </c>
      <c r="C33" s="259">
        <f>VLOOKUP(A33,Sheet1!$C$301:$F$315,3)</f>
        <v>5816.5</v>
      </c>
      <c r="D33" s="260">
        <f>C33/$C$39</f>
        <v>5.8165000000000005E-3</v>
      </c>
      <c r="E33" s="73"/>
      <c r="F33" s="73"/>
      <c r="G33" s="73"/>
      <c r="H33" s="73"/>
      <c r="I33" s="73"/>
      <c r="J33" s="73">
        <v>1</v>
      </c>
    </row>
    <row r="34" spans="1:15" ht="15.75" thickBot="1">
      <c r="A34" s="257"/>
      <c r="B34" s="258"/>
      <c r="C34" s="259"/>
      <c r="D34" s="260"/>
      <c r="E34" s="59">
        <f>E33*$C$33</f>
        <v>0</v>
      </c>
      <c r="F34" s="59">
        <f t="shared" ref="F34:J34" si="12">F33*$C$33</f>
        <v>0</v>
      </c>
      <c r="G34" s="59">
        <f t="shared" si="12"/>
        <v>0</v>
      </c>
      <c r="H34" s="59">
        <f t="shared" si="12"/>
        <v>0</v>
      </c>
      <c r="I34" s="59">
        <f t="shared" si="12"/>
        <v>0</v>
      </c>
      <c r="J34" s="59">
        <f t="shared" si="12"/>
        <v>5816.5</v>
      </c>
    </row>
    <row r="35" spans="1:15">
      <c r="A35" s="257">
        <v>13</v>
      </c>
      <c r="B35" s="258" t="str">
        <f>VLOOKUP(A35,Sheet1!$C$300:$F$315,2)</f>
        <v>Pergolado</v>
      </c>
      <c r="C35" s="259">
        <f>VLOOKUP(A35,Sheet1!$C$301:$F$315,3)</f>
        <v>19490.100000000002</v>
      </c>
      <c r="D35" s="260">
        <f>C35/$C$39</f>
        <v>1.9490100000000003E-2</v>
      </c>
      <c r="E35" s="73"/>
      <c r="F35" s="73">
        <v>0.1</v>
      </c>
      <c r="G35" s="73">
        <v>0.3</v>
      </c>
      <c r="H35" s="73">
        <v>0.3</v>
      </c>
      <c r="I35" s="73">
        <v>0.3</v>
      </c>
      <c r="J35" s="73"/>
    </row>
    <row r="36" spans="1:15" ht="15.75" thickBot="1">
      <c r="A36" s="257"/>
      <c r="B36" s="258"/>
      <c r="C36" s="259"/>
      <c r="D36" s="260"/>
      <c r="E36" s="59">
        <f>E35*$C$35</f>
        <v>0</v>
      </c>
      <c r="F36" s="59">
        <f t="shared" ref="F36:J36" si="13">F35*$C$35</f>
        <v>1949.0100000000002</v>
      </c>
      <c r="G36" s="59">
        <f t="shared" si="13"/>
        <v>5847.0300000000007</v>
      </c>
      <c r="H36" s="59">
        <f t="shared" si="13"/>
        <v>5847.0300000000007</v>
      </c>
      <c r="I36" s="59">
        <f t="shared" si="13"/>
        <v>5847.0300000000007</v>
      </c>
      <c r="J36" s="59">
        <f t="shared" si="13"/>
        <v>0</v>
      </c>
    </row>
    <row r="37" spans="1:15">
      <c r="A37" s="257">
        <v>14</v>
      </c>
      <c r="B37" s="258" t="str">
        <f>VLOOKUP(A37,Sheet1!$C$300:$F$315,2)</f>
        <v>Irrigação</v>
      </c>
      <c r="C37" s="259">
        <f>VLOOKUP(A37,Sheet1!$C$301:$F$315,3)</f>
        <v>14387.5</v>
      </c>
      <c r="D37" s="260">
        <f>C37/$C$39</f>
        <v>1.4387500000000001E-2</v>
      </c>
      <c r="E37" s="73"/>
      <c r="F37" s="73"/>
      <c r="G37" s="73">
        <v>0.2</v>
      </c>
      <c r="H37" s="73">
        <v>0.3</v>
      </c>
      <c r="I37" s="73">
        <v>0.3</v>
      </c>
      <c r="J37" s="73">
        <v>0.2</v>
      </c>
    </row>
    <row r="38" spans="1:15" ht="15.75" thickBot="1">
      <c r="A38" s="257"/>
      <c r="B38" s="258"/>
      <c r="C38" s="259"/>
      <c r="D38" s="260"/>
      <c r="E38" s="59">
        <f>E37*$C$37</f>
        <v>0</v>
      </c>
      <c r="F38" s="59">
        <f t="shared" ref="F38:J38" si="14">F37*$C$37</f>
        <v>0</v>
      </c>
      <c r="G38" s="59">
        <f t="shared" si="14"/>
        <v>2877.5</v>
      </c>
      <c r="H38" s="59">
        <f t="shared" si="14"/>
        <v>4316.25</v>
      </c>
      <c r="I38" s="59">
        <f t="shared" si="14"/>
        <v>4316.25</v>
      </c>
      <c r="J38" s="59">
        <f t="shared" si="14"/>
        <v>2877.5</v>
      </c>
    </row>
    <row r="39" spans="1:15" ht="15.75" thickBot="1">
      <c r="A39" s="261" t="s">
        <v>84</v>
      </c>
      <c r="B39" s="262"/>
      <c r="C39" s="263">
        <f>SUM(C11:C38)</f>
        <v>999999.99999999988</v>
      </c>
      <c r="D39" s="266">
        <f>SUM(D11:D38)</f>
        <v>0.99999999999999989</v>
      </c>
      <c r="E39" s="70">
        <f t="shared" ref="E39:J39" si="15">E38+E36+E34+E32+E30+E28+E24+E26+E22+E20+E18+E16+E14+E12</f>
        <v>110965.75</v>
      </c>
      <c r="F39" s="70">
        <f t="shared" si="15"/>
        <v>101489.205</v>
      </c>
      <c r="G39" s="70">
        <f t="shared" si="15"/>
        <v>296476.92399999994</v>
      </c>
      <c r="H39" s="70">
        <f t="shared" si="15"/>
        <v>253962.41999999998</v>
      </c>
      <c r="I39" s="70">
        <f t="shared" si="15"/>
        <v>144099.79</v>
      </c>
      <c r="J39" s="70">
        <f t="shared" si="15"/>
        <v>93005.910999999993</v>
      </c>
    </row>
    <row r="40" spans="1:15" ht="15.75" thickBot="1">
      <c r="A40" s="269" t="s">
        <v>85</v>
      </c>
      <c r="B40" s="270"/>
      <c r="C40" s="264"/>
      <c r="D40" s="267"/>
      <c r="E40" s="71">
        <f>E39/$C$39</f>
        <v>0.11096575000000002</v>
      </c>
      <c r="F40" s="71">
        <f t="shared" ref="F40" si="16">F39/$C$39</f>
        <v>0.10148920500000001</v>
      </c>
      <c r="G40" s="71">
        <f>G39/$C$39</f>
        <v>0.29647692399999998</v>
      </c>
      <c r="H40" s="71">
        <f t="shared" ref="H40:J40" si="17">H39/$C$39</f>
        <v>0.25396242000000002</v>
      </c>
      <c r="I40" s="71">
        <f t="shared" si="17"/>
        <v>0.14409979000000003</v>
      </c>
      <c r="J40" s="71">
        <f t="shared" si="17"/>
        <v>9.3005910999999997E-2</v>
      </c>
    </row>
    <row r="41" spans="1:15" ht="15.75" thickBot="1">
      <c r="A41" s="271"/>
      <c r="B41" s="272"/>
      <c r="C41" s="265"/>
      <c r="D41" s="268"/>
      <c r="E41" s="72">
        <f>E39</f>
        <v>110965.75</v>
      </c>
      <c r="F41" s="72">
        <f>F39+E41</f>
        <v>212454.95500000002</v>
      </c>
      <c r="G41" s="72">
        <f>F41+G39</f>
        <v>508931.87899999996</v>
      </c>
      <c r="H41" s="72">
        <f>G41+H39</f>
        <v>762894.29899999988</v>
      </c>
      <c r="I41" s="72">
        <f>H41+I39</f>
        <v>906994.08899999992</v>
      </c>
      <c r="J41" s="72">
        <f>I41+J39</f>
        <v>999999.99999999988</v>
      </c>
    </row>
    <row r="42" spans="1:15">
      <c r="A42" s="187" t="str">
        <f>Sheet1!A334</f>
        <v>GUAPÉ/MG - 02 de agosto de 2019</v>
      </c>
      <c r="B42" s="187"/>
      <c r="C42" s="187"/>
      <c r="D42" s="187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15" customHeight="1">
      <c r="A43" s="175" t="s">
        <v>29</v>
      </c>
      <c r="B43" s="175"/>
      <c r="C43" s="175"/>
      <c r="D43" s="175"/>
      <c r="E43" s="175"/>
      <c r="F43" s="61"/>
      <c r="G43" s="61"/>
      <c r="H43" s="61"/>
      <c r="I43" s="61"/>
      <c r="J43" s="61"/>
      <c r="K43" s="9"/>
      <c r="L43" s="9"/>
      <c r="M43" s="9"/>
      <c r="N43" s="9"/>
      <c r="O43" s="9"/>
    </row>
    <row r="44" spans="1:15" ht="15" customHeight="1">
      <c r="A44" s="175" t="str">
        <f>Sheet1!A336</f>
        <v>BRUNO HENRIQUE FRANÇA SILVA</v>
      </c>
      <c r="B44" s="175"/>
      <c r="C44" s="175"/>
      <c r="D44" s="175"/>
      <c r="E44" s="175"/>
      <c r="F44" s="61"/>
      <c r="G44" s="61"/>
      <c r="H44" s="61"/>
      <c r="I44" s="61"/>
      <c r="J44" s="61"/>
      <c r="K44" s="9"/>
      <c r="L44" s="9"/>
      <c r="M44" s="9"/>
      <c r="N44" s="9"/>
      <c r="O44" s="9"/>
    </row>
    <row r="45" spans="1:15" ht="15" customHeight="1">
      <c r="A45" s="175" t="str">
        <f>Sheet1!A337</f>
        <v>CREA-MG 169892/ D</v>
      </c>
      <c r="B45" s="175"/>
      <c r="C45" s="175"/>
      <c r="D45" s="175"/>
      <c r="E45" s="175"/>
      <c r="F45" s="61"/>
      <c r="G45" s="61"/>
      <c r="H45" s="61"/>
      <c r="I45" s="61"/>
      <c r="J45" s="61"/>
      <c r="K45" s="9"/>
      <c r="L45" s="9"/>
      <c r="M45" s="9"/>
      <c r="N45" s="9"/>
      <c r="O45" s="9"/>
    </row>
    <row r="46" spans="1:15" ht="15" customHeight="1">
      <c r="A46" s="175" t="str">
        <f>Sheet1!A338</f>
        <v>ENGENHEIRO CIVIL</v>
      </c>
      <c r="B46" s="175"/>
      <c r="C46" s="175"/>
      <c r="D46" s="175"/>
      <c r="E46" s="175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>
      <c r="A47" s="175"/>
      <c r="B47" s="175"/>
    </row>
    <row r="48" spans="1:15">
      <c r="A48" s="175"/>
      <c r="B48" s="175"/>
    </row>
  </sheetData>
  <mergeCells count="81">
    <mergeCell ref="E9:J9"/>
    <mergeCell ref="A48:B48"/>
    <mergeCell ref="C46:E46"/>
    <mergeCell ref="A47:B47"/>
    <mergeCell ref="A1:G1"/>
    <mergeCell ref="A2:G2"/>
    <mergeCell ref="A6:G6"/>
    <mergeCell ref="A7:C7"/>
    <mergeCell ref="A9:A10"/>
    <mergeCell ref="B9:B10"/>
    <mergeCell ref="C9:C10"/>
    <mergeCell ref="D7:G7"/>
    <mergeCell ref="A8:G8"/>
    <mergeCell ref="A11:A12"/>
    <mergeCell ref="B11:B12"/>
    <mergeCell ref="C11:C12"/>
    <mergeCell ref="D11:D12"/>
    <mergeCell ref="A13:A14"/>
    <mergeCell ref="B13:B14"/>
    <mergeCell ref="C13:C14"/>
    <mergeCell ref="D13:D14"/>
    <mergeCell ref="A15:A16"/>
    <mergeCell ref="B15:B16"/>
    <mergeCell ref="C15:C16"/>
    <mergeCell ref="D15:D16"/>
    <mergeCell ref="A17:A18"/>
    <mergeCell ref="B17:B18"/>
    <mergeCell ref="C17:C18"/>
    <mergeCell ref="D17:D18"/>
    <mergeCell ref="C44:E44"/>
    <mergeCell ref="C43:E43"/>
    <mergeCell ref="A19:A20"/>
    <mergeCell ref="B19:B20"/>
    <mergeCell ref="C19:C20"/>
    <mergeCell ref="D19:D20"/>
    <mergeCell ref="A29:A30"/>
    <mergeCell ref="A33:A34"/>
    <mergeCell ref="A35:A36"/>
    <mergeCell ref="A31:A32"/>
    <mergeCell ref="B29:B30"/>
    <mergeCell ref="D39:D41"/>
    <mergeCell ref="A40:B41"/>
    <mergeCell ref="A42:D42"/>
    <mergeCell ref="C29:C30"/>
    <mergeCell ref="A23:A24"/>
    <mergeCell ref="C37:C38"/>
    <mergeCell ref="C31:C32"/>
    <mergeCell ref="C33:C34"/>
    <mergeCell ref="C35:C36"/>
    <mergeCell ref="D29:D30"/>
    <mergeCell ref="D31:D32"/>
    <mergeCell ref="D33:D34"/>
    <mergeCell ref="D35:D36"/>
    <mergeCell ref="D37:D38"/>
    <mergeCell ref="A39:B39"/>
    <mergeCell ref="C39:C41"/>
    <mergeCell ref="A46:B46"/>
    <mergeCell ref="A25:A26"/>
    <mergeCell ref="A27:A28"/>
    <mergeCell ref="A37:A38"/>
    <mergeCell ref="B25:B26"/>
    <mergeCell ref="B27:B28"/>
    <mergeCell ref="B37:B38"/>
    <mergeCell ref="A43:B43"/>
    <mergeCell ref="A44:B44"/>
    <mergeCell ref="A45:B45"/>
    <mergeCell ref="B31:B32"/>
    <mergeCell ref="B33:B34"/>
    <mergeCell ref="B35:B36"/>
    <mergeCell ref="C45:E45"/>
    <mergeCell ref="A21:A22"/>
    <mergeCell ref="B21:B22"/>
    <mergeCell ref="C21:C22"/>
    <mergeCell ref="D21:D22"/>
    <mergeCell ref="D27:D28"/>
    <mergeCell ref="C27:C28"/>
    <mergeCell ref="C25:C26"/>
    <mergeCell ref="B23:B24"/>
    <mergeCell ref="C23:C24"/>
    <mergeCell ref="D23:D24"/>
    <mergeCell ref="D25:D2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fitToHeight="3" orientation="portrait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Sheet1</vt:lpstr>
      <vt:lpstr>BDI - OBRAS</vt:lpstr>
      <vt:lpstr>Cronograma</vt:lpstr>
      <vt:lpstr>'BDI - OBRAS'!Area_de_impressao</vt:lpstr>
      <vt:lpstr>Cronograma!Area_de_impressao</vt:lpstr>
      <vt:lpstr>Sheet1!Area_de_impressao</vt:lpstr>
      <vt:lpstr>Cronograma!Titulos_de_impressao</vt:lpstr>
      <vt:lpstr>Sheet1!Titulos_de_impressao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aspfranca</dc:creator>
  <cp:lastModifiedBy>Bruno França</cp:lastModifiedBy>
  <cp:lastPrinted>2019-10-02T12:55:03Z</cp:lastPrinted>
  <dcterms:created xsi:type="dcterms:W3CDTF">2018-06-26T10:12:04Z</dcterms:created>
  <dcterms:modified xsi:type="dcterms:W3CDTF">2020-01-27T16:56:59Z</dcterms:modified>
</cp:coreProperties>
</file>